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C:\Users\denni\Nextcloud CAU\Campusfestival Kiel 2024 AStA\00 Finanzen\"/>
    </mc:Choice>
  </mc:AlternateContent>
  <xr:revisionPtr revIDLastSave="0" documentId="13_ncr:1_{BBE834D4-B79C-419A-A24A-CDB0ADDAD293}" xr6:coauthVersionLast="47" xr6:coauthVersionMax="47" xr10:uidLastSave="{00000000-0000-0000-0000-000000000000}"/>
  <bookViews>
    <workbookView xWindow="-110" yWindow="-110" windowWidth="19420" windowHeight="10300" activeTab="3" xr2:uid="{00000000-000D-0000-FFFF-FFFF00000000}"/>
  </bookViews>
  <sheets>
    <sheet name="Übersicht" sheetId="1" r:id="rId1"/>
    <sheet name="Finanzplan StuPa" sheetId="2" r:id="rId2"/>
    <sheet name="Ausgaben" sheetId="3" r:id="rId3"/>
    <sheet name="Einnahmen" sheetId="4" r:id="rId4"/>
    <sheet name="Zusatz Deko" sheetId="5" r:id="rId5"/>
    <sheet name="Reference" sheetId="6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5" l="1"/>
  <c r="E3" i="4"/>
  <c r="J205" i="3"/>
  <c r="J204" i="3"/>
  <c r="J203" i="3"/>
  <c r="J202" i="3"/>
  <c r="J201" i="3"/>
  <c r="J200" i="3"/>
  <c r="J199" i="3"/>
  <c r="J198" i="3"/>
  <c r="J197" i="3"/>
  <c r="J196" i="3"/>
  <c r="J195" i="3"/>
  <c r="J194" i="3"/>
  <c r="J193" i="3"/>
  <c r="J192" i="3"/>
  <c r="J191" i="3"/>
  <c r="J190" i="3"/>
  <c r="J189" i="3"/>
  <c r="J188" i="3"/>
  <c r="J187" i="3"/>
  <c r="J186" i="3"/>
  <c r="J185" i="3"/>
  <c r="J184" i="3"/>
  <c r="J183" i="3"/>
  <c r="J182" i="3"/>
  <c r="J181" i="3"/>
  <c r="J180" i="3"/>
  <c r="J179" i="3"/>
  <c r="J178" i="3"/>
  <c r="J177" i="3"/>
  <c r="J176" i="3"/>
  <c r="J175" i="3"/>
  <c r="J174" i="3"/>
  <c r="J173" i="3"/>
  <c r="J172" i="3"/>
  <c r="J171" i="3"/>
  <c r="J170" i="3"/>
  <c r="J169" i="3"/>
  <c r="J168" i="3"/>
  <c r="J167" i="3"/>
  <c r="J166" i="3"/>
  <c r="J165" i="3"/>
  <c r="J164" i="3"/>
  <c r="J163" i="3"/>
  <c r="J162" i="3"/>
  <c r="J161" i="3"/>
  <c r="J160" i="3"/>
  <c r="J159" i="3"/>
  <c r="J158" i="3"/>
  <c r="J157" i="3"/>
  <c r="J156" i="3"/>
  <c r="J155" i="3"/>
  <c r="J154" i="3"/>
  <c r="J153" i="3"/>
  <c r="J152" i="3"/>
  <c r="J151" i="3"/>
  <c r="J150" i="3"/>
  <c r="J149" i="3"/>
  <c r="J148" i="3"/>
  <c r="J147" i="3"/>
  <c r="J146" i="3"/>
  <c r="J145" i="3"/>
  <c r="J144" i="3"/>
  <c r="J143" i="3"/>
  <c r="J142" i="3"/>
  <c r="J141" i="3"/>
  <c r="J140" i="3"/>
  <c r="J139" i="3"/>
  <c r="J138" i="3"/>
  <c r="J137" i="3"/>
  <c r="J136" i="3"/>
  <c r="J135" i="3"/>
  <c r="J134" i="3"/>
  <c r="J133" i="3"/>
  <c r="J132" i="3"/>
  <c r="J131" i="3"/>
  <c r="J130" i="3"/>
  <c r="J129" i="3"/>
  <c r="J128" i="3"/>
  <c r="J127" i="3"/>
  <c r="J126" i="3"/>
  <c r="J125" i="3"/>
  <c r="J124" i="3"/>
  <c r="J123" i="3"/>
  <c r="J122" i="3"/>
  <c r="J121" i="3"/>
  <c r="J120" i="3"/>
  <c r="J119" i="3"/>
  <c r="J118" i="3"/>
  <c r="J117" i="3"/>
  <c r="J116" i="3"/>
  <c r="J115" i="3"/>
  <c r="J113" i="3"/>
  <c r="J112" i="3"/>
  <c r="J111" i="3"/>
  <c r="J110" i="3"/>
  <c r="J109" i="3"/>
  <c r="J108" i="3"/>
  <c r="J107" i="3"/>
  <c r="J106" i="3"/>
  <c r="J105" i="3"/>
  <c r="J104" i="3"/>
  <c r="J103" i="3"/>
  <c r="J102" i="3"/>
  <c r="J101" i="3"/>
  <c r="J100" i="3"/>
  <c r="J99" i="3"/>
  <c r="J98" i="3"/>
  <c r="J97" i="3"/>
  <c r="J96" i="3"/>
  <c r="J95" i="3"/>
  <c r="J94" i="3"/>
  <c r="J93" i="3"/>
  <c r="J92" i="3"/>
  <c r="J91" i="3"/>
  <c r="J90" i="3"/>
  <c r="J89" i="3"/>
  <c r="J88" i="3"/>
  <c r="J87" i="3"/>
  <c r="J86" i="3"/>
  <c r="J85" i="3"/>
  <c r="J84" i="3"/>
  <c r="J83" i="3"/>
  <c r="J82" i="3"/>
  <c r="J81" i="3"/>
  <c r="J80" i="3"/>
  <c r="J79" i="3"/>
  <c r="J78" i="3"/>
  <c r="J77" i="3"/>
  <c r="J76" i="3"/>
  <c r="J75" i="3"/>
  <c r="J74" i="3"/>
  <c r="J73" i="3"/>
  <c r="J72" i="3"/>
  <c r="J71" i="3"/>
  <c r="J70" i="3"/>
  <c r="J69" i="3"/>
  <c r="J68" i="3"/>
  <c r="J67" i="3"/>
  <c r="J66" i="3"/>
  <c r="J65" i="3"/>
  <c r="J64" i="3"/>
  <c r="J63" i="3"/>
  <c r="J62" i="3"/>
  <c r="J61" i="3"/>
  <c r="J60" i="3"/>
  <c r="J59" i="3"/>
  <c r="J58" i="3"/>
  <c r="J57" i="3"/>
  <c r="J56" i="3"/>
  <c r="J55" i="3"/>
  <c r="J54" i="3"/>
  <c r="J53" i="3"/>
  <c r="J52" i="3"/>
  <c r="J51" i="3"/>
  <c r="J50" i="3"/>
  <c r="J49" i="3"/>
  <c r="J48" i="3"/>
  <c r="J47" i="3"/>
  <c r="J46" i="3"/>
  <c r="J45" i="3"/>
  <c r="J44" i="3"/>
  <c r="J43" i="3"/>
  <c r="J42" i="3"/>
  <c r="J41" i="3"/>
  <c r="J40" i="3"/>
  <c r="J39" i="3"/>
  <c r="J38" i="3"/>
  <c r="J37" i="3"/>
  <c r="J36" i="3"/>
  <c r="J35" i="3"/>
  <c r="J34" i="3"/>
  <c r="J33" i="3"/>
  <c r="J32" i="3"/>
  <c r="J31" i="3"/>
  <c r="J30" i="3"/>
  <c r="J29" i="3"/>
  <c r="J28" i="3"/>
  <c r="J27" i="3"/>
  <c r="J26" i="3"/>
  <c r="J24" i="3"/>
  <c r="J23" i="3"/>
  <c r="J22" i="3"/>
  <c r="J21" i="3"/>
  <c r="J20" i="3"/>
  <c r="J19" i="3"/>
  <c r="J18" i="3"/>
  <c r="J16" i="3"/>
  <c r="J15" i="3"/>
  <c r="J14" i="3"/>
  <c r="J13" i="3"/>
  <c r="J12" i="3"/>
  <c r="J11" i="3"/>
  <c r="J10" i="3"/>
  <c r="J9" i="3"/>
  <c r="J7" i="3"/>
  <c r="D3" i="3"/>
  <c r="B3" i="1" s="1"/>
  <c r="D37" i="2"/>
  <c r="H36" i="2"/>
  <c r="E36" i="2"/>
  <c r="G36" i="2" s="1"/>
  <c r="H35" i="2"/>
  <c r="E35" i="2"/>
  <c r="G35" i="2" s="1"/>
  <c r="H34" i="2"/>
  <c r="E34" i="2"/>
  <c r="G34" i="2" s="1"/>
  <c r="H33" i="2"/>
  <c r="E33" i="2"/>
  <c r="G33" i="2" s="1"/>
  <c r="H32" i="2"/>
  <c r="E32" i="2"/>
  <c r="G32" i="2" s="1"/>
  <c r="H31" i="2"/>
  <c r="E31" i="2"/>
  <c r="G31" i="2" s="1"/>
  <c r="H30" i="2"/>
  <c r="E30" i="2"/>
  <c r="G30" i="2" s="1"/>
  <c r="H29" i="2"/>
  <c r="E29" i="2"/>
  <c r="G29" i="2" s="1"/>
  <c r="H28" i="2"/>
  <c r="E28" i="2"/>
  <c r="G28" i="2" s="1"/>
  <c r="H27" i="2"/>
  <c r="E27" i="2"/>
  <c r="G27" i="2" s="1"/>
  <c r="H26" i="2"/>
  <c r="E26" i="2"/>
  <c r="G26" i="2" s="1"/>
  <c r="H25" i="2"/>
  <c r="E25" i="2"/>
  <c r="G25" i="2" s="1"/>
  <c r="H24" i="2"/>
  <c r="E24" i="2"/>
  <c r="G24" i="2" s="1"/>
  <c r="H23" i="2"/>
  <c r="E23" i="2"/>
  <c r="G23" i="2" s="1"/>
  <c r="H22" i="2"/>
  <c r="E22" i="2"/>
  <c r="G22" i="2" s="1"/>
  <c r="H21" i="2"/>
  <c r="E21" i="2"/>
  <c r="G21" i="2" s="1"/>
  <c r="H20" i="2"/>
  <c r="G20" i="2"/>
  <c r="F20" i="2"/>
  <c r="H19" i="2"/>
  <c r="E19" i="2"/>
  <c r="F19" i="2" s="1"/>
  <c r="H18" i="2"/>
  <c r="E18" i="2"/>
  <c r="F18" i="2" s="1"/>
  <c r="H17" i="2"/>
  <c r="G17" i="2"/>
  <c r="F17" i="2"/>
  <c r="H16" i="2"/>
  <c r="E16" i="2"/>
  <c r="G16" i="2" s="1"/>
  <c r="H15" i="2"/>
  <c r="E15" i="2"/>
  <c r="G15" i="2" s="1"/>
  <c r="H14" i="2"/>
  <c r="E14" i="2"/>
  <c r="G14" i="2" s="1"/>
  <c r="H13" i="2"/>
  <c r="E13" i="2"/>
  <c r="G13" i="2" s="1"/>
  <c r="H12" i="2"/>
  <c r="E12" i="2"/>
  <c r="G12" i="2" s="1"/>
  <c r="H11" i="2"/>
  <c r="E11" i="2"/>
  <c r="G11" i="2" s="1"/>
  <c r="H10" i="2"/>
  <c r="E10" i="2"/>
  <c r="H9" i="2"/>
  <c r="E9" i="2"/>
  <c r="G9" i="2" s="1"/>
  <c r="H8" i="2"/>
  <c r="E8" i="2"/>
  <c r="G8" i="2" s="1"/>
  <c r="H7" i="2"/>
  <c r="E7" i="2"/>
  <c r="G7" i="2" s="1"/>
  <c r="H6" i="2"/>
  <c r="E6" i="2"/>
  <c r="G6" i="2" s="1"/>
  <c r="H5" i="2"/>
  <c r="E5" i="2"/>
  <c r="F5" i="2" s="1"/>
  <c r="B32" i="1"/>
  <c r="B31" i="1"/>
  <c r="B30" i="1"/>
  <c r="G24" i="1"/>
  <c r="K24" i="1" s="1"/>
  <c r="G23" i="1"/>
  <c r="K23" i="1" s="1"/>
  <c r="K22" i="1"/>
  <c r="G22" i="1"/>
  <c r="I22" i="1" s="1"/>
  <c r="G21" i="1"/>
  <c r="K21" i="1" s="1"/>
  <c r="I20" i="1"/>
  <c r="G20" i="1"/>
  <c r="K20" i="1" s="1"/>
  <c r="C20" i="1"/>
  <c r="D20" i="1" s="1"/>
  <c r="B20" i="1"/>
  <c r="A20" i="1"/>
  <c r="I19" i="1"/>
  <c r="M19" i="1" s="1"/>
  <c r="H19" i="1"/>
  <c r="G19" i="1"/>
  <c r="K19" i="1" s="1"/>
  <c r="C19" i="1"/>
  <c r="D19" i="1" s="1"/>
  <c r="B19" i="1"/>
  <c r="A19" i="1"/>
  <c r="K18" i="1"/>
  <c r="G18" i="1"/>
  <c r="I18" i="1" s="1"/>
  <c r="A18" i="1"/>
  <c r="C18" i="1" s="1"/>
  <c r="G17" i="1"/>
  <c r="K17" i="1" s="1"/>
  <c r="A17" i="1"/>
  <c r="B17" i="1" s="1"/>
  <c r="K16" i="1"/>
  <c r="I16" i="1"/>
  <c r="M16" i="1" s="1"/>
  <c r="H16" i="1"/>
  <c r="G16" i="1"/>
  <c r="A16" i="1"/>
  <c r="B16" i="1" s="1"/>
  <c r="G15" i="1"/>
  <c r="I15" i="1" s="1"/>
  <c r="B15" i="1"/>
  <c r="A15" i="1"/>
  <c r="G14" i="1"/>
  <c r="K14" i="1" s="1"/>
  <c r="A14" i="1"/>
  <c r="K13" i="1"/>
  <c r="I13" i="1"/>
  <c r="M13" i="1" s="1"/>
  <c r="G13" i="1"/>
  <c r="H13" i="1" s="1"/>
  <c r="A13" i="1"/>
  <c r="I12" i="1"/>
  <c r="H12" i="1"/>
  <c r="G12" i="1"/>
  <c r="K12" i="1" s="1"/>
  <c r="B12" i="1"/>
  <c r="A12" i="1"/>
  <c r="B4" i="1"/>
  <c r="C17" i="1" l="1"/>
  <c r="D17" i="1" s="1"/>
  <c r="C12" i="1"/>
  <c r="D12" i="1" s="1"/>
  <c r="C14" i="1"/>
  <c r="G5" i="2"/>
  <c r="G18" i="2"/>
  <c r="F8" i="2"/>
  <c r="F10" i="2"/>
  <c r="F12" i="2"/>
  <c r="F14" i="2"/>
  <c r="F16" i="2"/>
  <c r="F6" i="2"/>
  <c r="G10" i="2"/>
  <c r="C13" i="1"/>
  <c r="D13" i="1" s="1"/>
  <c r="C15" i="1"/>
  <c r="D15" i="1" s="1"/>
  <c r="G19" i="2"/>
  <c r="E37" i="2"/>
  <c r="F7" i="2"/>
  <c r="F9" i="2"/>
  <c r="F11" i="2"/>
  <c r="F13" i="2"/>
  <c r="F15" i="2"/>
  <c r="B6" i="1"/>
  <c r="C16" i="1"/>
  <c r="D16" i="1" s="1"/>
  <c r="L12" i="1"/>
  <c r="M12" i="1"/>
  <c r="M18" i="1"/>
  <c r="L18" i="1"/>
  <c r="L19" i="1"/>
  <c r="M22" i="1"/>
  <c r="K15" i="1"/>
  <c r="L15" i="1" s="1"/>
  <c r="H24" i="1"/>
  <c r="F21" i="2"/>
  <c r="F23" i="2"/>
  <c r="F25" i="2"/>
  <c r="F27" i="2"/>
  <c r="F29" i="2"/>
  <c r="F31" i="2"/>
  <c r="F33" i="2"/>
  <c r="F35" i="2"/>
  <c r="M20" i="1"/>
  <c r="H23" i="1"/>
  <c r="I24" i="1"/>
  <c r="H22" i="1"/>
  <c r="I23" i="1"/>
  <c r="B18" i="1"/>
  <c r="D18" i="1" s="1"/>
  <c r="B13" i="1"/>
  <c r="I14" i="1"/>
  <c r="H17" i="1"/>
  <c r="H21" i="1"/>
  <c r="I17" i="1"/>
  <c r="H20" i="1"/>
  <c r="I21" i="1"/>
  <c r="F22" i="2"/>
  <c r="F24" i="2"/>
  <c r="F26" i="2"/>
  <c r="F28" i="2"/>
  <c r="F30" i="2"/>
  <c r="F32" i="2"/>
  <c r="F34" i="2"/>
  <c r="F36" i="2"/>
  <c r="B5" i="1"/>
  <c r="H15" i="1"/>
  <c r="H14" i="1"/>
  <c r="B14" i="1"/>
  <c r="H18" i="1"/>
  <c r="D14" i="1" l="1"/>
  <c r="F37" i="2"/>
  <c r="J19" i="1"/>
  <c r="M24" i="1"/>
  <c r="J24" i="1"/>
  <c r="L21" i="1"/>
  <c r="L16" i="1"/>
  <c r="L13" i="1"/>
  <c r="M14" i="1"/>
  <c r="J14" i="1"/>
  <c r="L17" i="1"/>
  <c r="J12" i="1"/>
  <c r="L23" i="1"/>
  <c r="J20" i="1"/>
  <c r="L24" i="1"/>
  <c r="J21" i="1"/>
  <c r="M21" i="1"/>
  <c r="J16" i="1"/>
  <c r="M15" i="1"/>
  <c r="L14" i="1"/>
  <c r="L22" i="1"/>
  <c r="J17" i="1"/>
  <c r="M17" i="1"/>
  <c r="J13" i="1"/>
  <c r="J15" i="1"/>
  <c r="J18" i="1"/>
  <c r="M23" i="1"/>
  <c r="J23" i="1"/>
  <c r="J22" i="1"/>
  <c r="L20" i="1"/>
</calcChain>
</file>

<file path=xl/sharedStrings.xml><?xml version="1.0" encoding="utf-8"?>
<sst xmlns="http://schemas.openxmlformats.org/spreadsheetml/2006/main" count="1252" uniqueCount="411">
  <si>
    <t>Übersicht Finanzplan Campusfestival 2024</t>
  </si>
  <si>
    <t>Ausgaben</t>
  </si>
  <si>
    <t>Einnahmen</t>
  </si>
  <si>
    <t>Gesamtumsatz</t>
  </si>
  <si>
    <t>Bilanz</t>
  </si>
  <si>
    <t>Umsatz nach Kategorien</t>
  </si>
  <si>
    <t>Umsatz nach AKs</t>
  </si>
  <si>
    <t>Kategorie</t>
  </si>
  <si>
    <t>Beschluss StuPa</t>
  </si>
  <si>
    <t>Aktuell</t>
  </si>
  <si>
    <t>Differenz (übrig nach StuPa)</t>
  </si>
  <si>
    <t>Arbeitskreis</t>
  </si>
  <si>
    <t>Anzahl Posten</t>
  </si>
  <si>
    <t>Ausgaben Gesamtanteil %</t>
  </si>
  <si>
    <t>Einnahmen Gesamtanteil %</t>
  </si>
  <si>
    <t>Gesamt</t>
  </si>
  <si>
    <t>0</t>
  </si>
  <si>
    <t>Erledigt</t>
  </si>
  <si>
    <t>Prozent</t>
  </si>
  <si>
    <t>Festgelegt</t>
  </si>
  <si>
    <t>Rechnung hochgeladen</t>
  </si>
  <si>
    <t>Erhalten</t>
  </si>
  <si>
    <t>Bezahlt</t>
  </si>
  <si>
    <t>Abgeschlossen</t>
  </si>
  <si>
    <t>Finanzplan</t>
  </si>
  <si>
    <t>Beschreibung</t>
  </si>
  <si>
    <t>Kostenstelle</t>
  </si>
  <si>
    <t>Abkürzung Kostenstelle</t>
  </si>
  <si>
    <t>Umfang nach StuPa</t>
  </si>
  <si>
    <t>Umfang aktuelle Kalkulation</t>
  </si>
  <si>
    <t>Differenz (Budget übrig nach StuPa)</t>
  </si>
  <si>
    <t>Ausschöpfung Budget</t>
  </si>
  <si>
    <t>Anzahl zugehörige Posten</t>
  </si>
  <si>
    <t>Kommentar</t>
  </si>
  <si>
    <t>Booking</t>
  </si>
  <si>
    <t>001-Booking</t>
  </si>
  <si>
    <t>Veranstaltungskosten</t>
  </si>
  <si>
    <t>größtenteils lokale Artists</t>
  </si>
  <si>
    <t>Künstler Sozialkasse</t>
  </si>
  <si>
    <t>002-KünstSK</t>
  </si>
  <si>
    <t>~7% vom Honorar</t>
  </si>
  <si>
    <t>Versicherungsgebühren</t>
  </si>
  <si>
    <t>003-Versich</t>
  </si>
  <si>
    <t>GEMA</t>
  </si>
  <si>
    <t>004-GEMA</t>
  </si>
  <si>
    <t>(wenn kein Eintritt)</t>
  </si>
  <si>
    <t>Bühne 1</t>
  </si>
  <si>
    <t>005-Bühne1</t>
  </si>
  <si>
    <t>Bühne 1 inkl. Technik</t>
  </si>
  <si>
    <t>Bühne 2</t>
  </si>
  <si>
    <t>006-Bühne2</t>
  </si>
  <si>
    <t>Bühne 2 (Technik wird von der Uni gestellt)</t>
  </si>
  <si>
    <t>Logistikkosten</t>
  </si>
  <si>
    <t>007-Logisitk</t>
  </si>
  <si>
    <t>Projektmanagementtool</t>
  </si>
  <si>
    <t>008-OpenProj</t>
  </si>
  <si>
    <t>OpenProject (bereits im AStA beschlossen)</t>
  </si>
  <si>
    <t>T-Shirts Team</t>
  </si>
  <si>
    <t>009-TShirts</t>
  </si>
  <si>
    <t>am Veranstaltungstag ca. 300 Helfer*innen</t>
  </si>
  <si>
    <t>Catering Team</t>
  </si>
  <si>
    <t>010-Catering</t>
  </si>
  <si>
    <t>(interne Info)</t>
  </si>
  <si>
    <t>Bauzäune</t>
  </si>
  <si>
    <t>011-EKBauz</t>
  </si>
  <si>
    <t>20 Stck.</t>
  </si>
  <si>
    <t>Vergütung Captains</t>
  </si>
  <si>
    <t>101-Captain</t>
  </si>
  <si>
    <t>Personalkosten</t>
  </si>
  <si>
    <t>für ~10 Personen á 6 Monate</t>
  </si>
  <si>
    <t>Security</t>
  </si>
  <si>
    <t>102-Security</t>
  </si>
  <si>
    <t>Bezahlung nach TV</t>
  </si>
  <si>
    <t>Sanitätsdienst</t>
  </si>
  <si>
    <t>103-Sanis</t>
  </si>
  <si>
    <t>1 RTW, 5 Sanitäter*innen</t>
  </si>
  <si>
    <t>Awarenessteam</t>
  </si>
  <si>
    <t>104-Awaren</t>
  </si>
  <si>
    <t>Begründung aufschreiben wegen Schriftlichkeitsprinzip der Verwaltung</t>
  </si>
  <si>
    <t>EK Essen</t>
  </si>
  <si>
    <t>201-EKFood</t>
  </si>
  <si>
    <t>Repr- &amp; Bewirtung</t>
  </si>
  <si>
    <t>größtenteils outsourcen + eigener Grillstand</t>
  </si>
  <si>
    <t>EK Getränke</t>
  </si>
  <si>
    <t>202-EKDrink</t>
  </si>
  <si>
    <t>sollen durch Einnahmen des Verkaufs gegenfinanziert werden, Mehrwegsystem</t>
  </si>
  <si>
    <t>Werbung</t>
  </si>
  <si>
    <t>301-Werbung</t>
  </si>
  <si>
    <t>Druck- und Werbung</t>
  </si>
  <si>
    <t>Social media, Plakate, Banner</t>
  </si>
  <si>
    <t>Sonst. Gebühren</t>
  </si>
  <si>
    <t>401-Gebühren</t>
  </si>
  <si>
    <t>Sonstiges</t>
  </si>
  <si>
    <t>Verbrauchsmaterial</t>
  </si>
  <si>
    <t>402-Verbrauch</t>
  </si>
  <si>
    <t>Deko</t>
  </si>
  <si>
    <t>403-Deko</t>
  </si>
  <si>
    <t>Pavillions</t>
  </si>
  <si>
    <t>404-Pavillon</t>
  </si>
  <si>
    <t xml:space="preserve">evtl. Ausleihen </t>
  </si>
  <si>
    <t>Toilettennutzung inkl. Reinigung</t>
  </si>
  <si>
    <t>405-WCStuWe</t>
  </si>
  <si>
    <t>Sponsoring</t>
  </si>
  <si>
    <t>901-Sponsor</t>
  </si>
  <si>
    <t>Förderantrag 1</t>
  </si>
  <si>
    <t>902-Förder1</t>
  </si>
  <si>
    <t>Förderantrag 2</t>
  </si>
  <si>
    <t>903-Förder2</t>
  </si>
  <si>
    <t>VK Getränke</t>
  </si>
  <si>
    <t>904-VKDrink</t>
  </si>
  <si>
    <t>Einnahmen durch Verkauf</t>
  </si>
  <si>
    <t>VK Essen</t>
  </si>
  <si>
    <t>905-VKFood</t>
  </si>
  <si>
    <t>vom eigenen Stand</t>
  </si>
  <si>
    <t>StuWe Sponsoring Toiletten</t>
  </si>
  <si>
    <t>906-SponsStuWe</t>
  </si>
  <si>
    <t>haben uns mündlich kostenlose Nutzung zugesagt, Reinigung ist noch unklar</t>
  </si>
  <si>
    <t>Sponsoring Bauzäune</t>
  </si>
  <si>
    <t>907-SponsBauz</t>
  </si>
  <si>
    <t>Standgebüren</t>
  </si>
  <si>
    <t>908-Standgebü</t>
  </si>
  <si>
    <t>~200 € pro Stand/Foodtruck</t>
  </si>
  <si>
    <t>Keine passende Kostenstelle</t>
  </si>
  <si>
    <t>000-FEHLT</t>
  </si>
  <si>
    <t>HIER GIBT ES NOCH KEINE PASSENDE KATEGORIE IM FINANZPLAN</t>
  </si>
  <si>
    <t>Ausgaben Campusfestival Kiel 2024</t>
  </si>
  <si>
    <t>Gesamtausgaben</t>
  </si>
  <si>
    <t>Nr</t>
  </si>
  <si>
    <t>Position</t>
  </si>
  <si>
    <t>Quelle</t>
  </si>
  <si>
    <t>Anwendung</t>
  </si>
  <si>
    <t>Umfang [€]</t>
  </si>
  <si>
    <t>Kostenstelle [Auswahl]</t>
  </si>
  <si>
    <t>zuletzt editiert [Datum]</t>
  </si>
  <si>
    <t>Person [Name]</t>
  </si>
  <si>
    <t>Arbeitskreis [Auswahl]</t>
  </si>
  <si>
    <t>Benötigt 3 Angebote nach Vergaberichtlinien [automatisch]</t>
  </si>
  <si>
    <t>Vergaberichtlininen beachtet + begründet [Ja/Nein]</t>
  </si>
  <si>
    <t>Festgelegt [Datum]</t>
  </si>
  <si>
    <t>Angebot [Link Onedrive]</t>
  </si>
  <si>
    <t>Rechnung [Link OneDrive]</t>
  </si>
  <si>
    <t>Bezahlt [Datum]</t>
  </si>
  <si>
    <t>Trinkbrunnen</t>
  </si>
  <si>
    <t>lioninox.de</t>
  </si>
  <si>
    <t>kostenfreier Trinkbrunnen</t>
  </si>
  <si>
    <t>Dennis W</t>
  </si>
  <si>
    <t>FnB</t>
  </si>
  <si>
    <t>JA</t>
  </si>
  <si>
    <t>Fahrtkosten Dawid Trautmann</t>
  </si>
  <si>
    <t>Materialtransport</t>
  </si>
  <si>
    <t>Infrastruktur</t>
  </si>
  <si>
    <t>Dawid Trautmann</t>
  </si>
  <si>
    <t>Sanis</t>
  </si>
  <si>
    <t>EventServiceNord</t>
  </si>
  <si>
    <t>Hauptbühne</t>
  </si>
  <si>
    <t>Bühne + Technik</t>
  </si>
  <si>
    <t>Ja</t>
  </si>
  <si>
    <t>Bühne 1 Nebenkosten</t>
  </si>
  <si>
    <t>Nebenkosten</t>
  </si>
  <si>
    <t>Otter VT</t>
  </si>
  <si>
    <t>Nebenbühne</t>
  </si>
  <si>
    <t>Bühne 2 Nebenkosten</t>
  </si>
  <si>
    <t>Plakate A0 für Infotage</t>
  </si>
  <si>
    <t>wir-machen-druck.de</t>
  </si>
  <si>
    <t>Werbung SIT</t>
  </si>
  <si>
    <t>Öffentlichkeitsarbeit</t>
  </si>
  <si>
    <t>Awarenessteam LAWA</t>
  </si>
  <si>
    <t>LAWA Kiel</t>
  </si>
  <si>
    <t>Awareness</t>
  </si>
  <si>
    <t>Wasserschläuche 100m</t>
  </si>
  <si>
    <t>LIDL</t>
  </si>
  <si>
    <t>Veranstalterhaftpflicht</t>
  </si>
  <si>
    <t>Fairsicherungsladen</t>
  </si>
  <si>
    <t>Versicherung</t>
  </si>
  <si>
    <t>Haupt-Orga</t>
  </si>
  <si>
    <t>Serverkosten Februar</t>
  </si>
  <si>
    <t>IONOS</t>
  </si>
  <si>
    <t>OpenProject</t>
  </si>
  <si>
    <t>Serverkosten März</t>
  </si>
  <si>
    <t>Material Basteltag</t>
  </si>
  <si>
    <t>BAUHAUS</t>
  </si>
  <si>
    <t>Dawid</t>
  </si>
  <si>
    <t>Verpflegung Basteltag</t>
  </si>
  <si>
    <t>von Allwörden</t>
  </si>
  <si>
    <t>REWE</t>
  </si>
  <si>
    <t>Johanna</t>
  </si>
  <si>
    <t>Miete 10 Lichterketten</t>
  </si>
  <si>
    <t>sitzgerecht</t>
  </si>
  <si>
    <t>Miete Sonnensegel</t>
  </si>
  <si>
    <t>T&amp;K Maschinenverleih Kiel</t>
  </si>
  <si>
    <t>Toni Luther</t>
  </si>
  <si>
    <t>Miete Toiletten StuWe</t>
  </si>
  <si>
    <t>Studentenwerk SH</t>
  </si>
  <si>
    <t>Material Plakate kleistern</t>
  </si>
  <si>
    <t>Plakatierung</t>
  </si>
  <si>
    <t>Severkosten April</t>
  </si>
  <si>
    <t>Schlüsselbänder + Taschen</t>
  </si>
  <si>
    <t>Amazon</t>
  </si>
  <si>
    <t>Teamkennz.</t>
  </si>
  <si>
    <t>Ehrenamt Captains</t>
  </si>
  <si>
    <t>AStA</t>
  </si>
  <si>
    <t>Entschädigung Captains</t>
  </si>
  <si>
    <t>__</t>
  </si>
  <si>
    <t>Hotelzimmer Artists 1</t>
  </si>
  <si>
    <t>G-Hotel</t>
  </si>
  <si>
    <t>Übernachtung Artists</t>
  </si>
  <si>
    <t>SM-Werbung (24.4.-29.4.)</t>
  </si>
  <si>
    <t>Instagram</t>
  </si>
  <si>
    <t>Social Media</t>
  </si>
  <si>
    <t>Greta Barz</t>
  </si>
  <si>
    <t>Plakate A1</t>
  </si>
  <si>
    <t>Außenplakatierung</t>
  </si>
  <si>
    <t>17.05.</t>
  </si>
  <si>
    <t>Plakate A2</t>
  </si>
  <si>
    <t>Plakate A3</t>
  </si>
  <si>
    <t>Wohnheimplakate</t>
  </si>
  <si>
    <t>Alles deren Schuld</t>
  </si>
  <si>
    <t>Act</t>
  </si>
  <si>
    <t>AllanWhy</t>
  </si>
  <si>
    <t>Grell</t>
  </si>
  <si>
    <t>Coastside Collective</t>
  </si>
  <si>
    <t>Lil 6ixT</t>
  </si>
  <si>
    <t>LAYLA</t>
  </si>
  <si>
    <t>Josiff</t>
  </si>
  <si>
    <t>Flinta-Jamsession</t>
  </si>
  <si>
    <t>Poetry Slam</t>
  </si>
  <si>
    <t>Waldgeist Kartell</t>
  </si>
  <si>
    <t>Laturb</t>
  </si>
  <si>
    <t>Abenteuercamps</t>
  </si>
  <si>
    <t>Workshop</t>
  </si>
  <si>
    <t>Circus 143</t>
  </si>
  <si>
    <t>Flinta Grafitti</t>
  </si>
  <si>
    <t>Acro-Yoga</t>
  </si>
  <si>
    <t>AK Fantasy</t>
  </si>
  <si>
    <t>Anti-Rass Workshop</t>
  </si>
  <si>
    <t>Fahrtkosten AllanWhy</t>
  </si>
  <si>
    <t>Fahrtkosten Laturb</t>
  </si>
  <si>
    <t>Serverkosten Mai</t>
  </si>
  <si>
    <t>IT + Website</t>
  </si>
  <si>
    <t>Flächenplakatierung</t>
  </si>
  <si>
    <t>Thomsen WMV</t>
  </si>
  <si>
    <t>Anschlüsse Getränkewagen</t>
  </si>
  <si>
    <t>quarzflex.de</t>
  </si>
  <si>
    <t>Schankwagen</t>
  </si>
  <si>
    <t>T-Shirts</t>
  </si>
  <si>
    <t>Team-Orga</t>
  </si>
  <si>
    <t>B+S Mietpark</t>
  </si>
  <si>
    <t>Absperrung</t>
  </si>
  <si>
    <t>Miete Schankequipment</t>
  </si>
  <si>
    <t>fsc Schanklogistik</t>
  </si>
  <si>
    <t>Sicherheitsdienst / Security</t>
  </si>
  <si>
    <t>BVS</t>
  </si>
  <si>
    <t>Sicherheit</t>
  </si>
  <si>
    <t>Aufkleber/Sticker 2500</t>
  </si>
  <si>
    <t>flyeralarm.de</t>
  </si>
  <si>
    <t>Aftermovie / Dokumentation</t>
  </si>
  <si>
    <t>Oscar Bornemann</t>
  </si>
  <si>
    <t>Aftermovie</t>
  </si>
  <si>
    <t>Deko Discokugeln</t>
  </si>
  <si>
    <t>Maya Rojahn</t>
  </si>
  <si>
    <t>Deko Lampions</t>
  </si>
  <si>
    <t>lampionwebshop</t>
  </si>
  <si>
    <t>Fischerhüte Merch</t>
  </si>
  <si>
    <t>Merchandise</t>
  </si>
  <si>
    <t>Jutebeutel Merch</t>
  </si>
  <si>
    <t>Serverkosten Kündigung</t>
  </si>
  <si>
    <t>allbuyone.de</t>
  </si>
  <si>
    <t>Deko Discokugeln 2</t>
  </si>
  <si>
    <t>Deko LED-Teelichter</t>
  </si>
  <si>
    <t>Deko Nylonfaden</t>
  </si>
  <si>
    <t>Bühne 2 Tontechniker</t>
  </si>
  <si>
    <t>Jan Schnippering</t>
  </si>
  <si>
    <t>Bühne 2 zus. Tontechnik</t>
  </si>
  <si>
    <t>Snacks Team-Info-Abend</t>
  </si>
  <si>
    <t>Amelie Pieper</t>
  </si>
  <si>
    <t>Team-Getränke Mate</t>
  </si>
  <si>
    <t>Deko Bettlaken</t>
  </si>
  <si>
    <t>Kiloladen</t>
  </si>
  <si>
    <t>Johanna Gebhardt</t>
  </si>
  <si>
    <t>Getränke Team von FVK-Bestand</t>
  </si>
  <si>
    <t>FVK</t>
  </si>
  <si>
    <t>Deko Bühne 2</t>
  </si>
  <si>
    <t>Echt Gut</t>
  </si>
  <si>
    <t>Toni L</t>
  </si>
  <si>
    <t>Banner Bühne 1</t>
  </si>
  <si>
    <t>Banner Sidewings</t>
  </si>
  <si>
    <t>Funkgeräte</t>
  </si>
  <si>
    <t>keimfunk.de</t>
  </si>
  <si>
    <t>Deko Bauhaus</t>
  </si>
  <si>
    <t>Snacks, Wasser, Zutaten</t>
  </si>
  <si>
    <t>ALDI</t>
  </si>
  <si>
    <t>HotDogs, Wasser, Snacks</t>
  </si>
  <si>
    <t>Dennis Wicknus</t>
  </si>
  <si>
    <t>Wasserkocher, Snacks, Verbrauch</t>
  </si>
  <si>
    <t>CITTI</t>
  </si>
  <si>
    <t>Verbrauch + Catering</t>
  </si>
  <si>
    <t>Aufstrich, Hotdogs, Snacks</t>
  </si>
  <si>
    <t>METRO</t>
  </si>
  <si>
    <t>Verbrauch Schankwagen + Catering Team</t>
  </si>
  <si>
    <t>Brötchen</t>
  </si>
  <si>
    <t>Steiskal</t>
  </si>
  <si>
    <t>Annika Drews</t>
  </si>
  <si>
    <t>Miete Instrumente</t>
  </si>
  <si>
    <t>siebeneck</t>
  </si>
  <si>
    <t>Instrumente Jamsession</t>
  </si>
  <si>
    <t>Große Gestattung</t>
  </si>
  <si>
    <t>Stadt Kiel</t>
  </si>
  <si>
    <t>Stella Thomsen</t>
  </si>
  <si>
    <t>Kleine Gestattung 1</t>
  </si>
  <si>
    <t>Kleine Gestattung 2</t>
  </si>
  <si>
    <t>Kleinkram</t>
  </si>
  <si>
    <t>Kleinkram Baumarkt</t>
  </si>
  <si>
    <t>Miete Beleuchtung Bäume</t>
  </si>
  <si>
    <t>Jonas Grimm</t>
  </si>
  <si>
    <t>Verbrauch Team - Sonnenschutz, Pflaster</t>
  </si>
  <si>
    <t>dm</t>
  </si>
  <si>
    <t>Teamcatering</t>
  </si>
  <si>
    <t>Abendessen</t>
  </si>
  <si>
    <t>Handtücher Artists</t>
  </si>
  <si>
    <t>JYSK</t>
  </si>
  <si>
    <t>Mittag Team Do</t>
  </si>
  <si>
    <t>StuWe</t>
  </si>
  <si>
    <t>Mittag Team Fr 1/4</t>
  </si>
  <si>
    <t>Mittag Team Fr 2/4</t>
  </si>
  <si>
    <t>Mittag Team Fr 3/4</t>
  </si>
  <si>
    <t>Mittag Team Fr 4/4</t>
  </si>
  <si>
    <t>Snacks Crewtreffen 16.05.</t>
  </si>
  <si>
    <t>Edeka Baasch</t>
  </si>
  <si>
    <t>Abendessen Team Mi</t>
  </si>
  <si>
    <t>X</t>
  </si>
  <si>
    <t>Mittag Team Mi</t>
  </si>
  <si>
    <t>Mittag Team Di</t>
  </si>
  <si>
    <t>Snacks Team Mi</t>
  </si>
  <si>
    <t>Gummibänder Merch</t>
  </si>
  <si>
    <t>Rossmann</t>
  </si>
  <si>
    <t>Julia Harslem</t>
  </si>
  <si>
    <t>Marsus</t>
  </si>
  <si>
    <t xml:space="preserve">Lucie Glang </t>
  </si>
  <si>
    <t>Fördefeuer</t>
  </si>
  <si>
    <t>Julius Schiedat Poetryslam</t>
  </si>
  <si>
    <t>Petra Schütze Poetryslam</t>
  </si>
  <si>
    <t>Daniel Stollenberg</t>
  </si>
  <si>
    <t>Fehlmenge Mietbecher</t>
  </si>
  <si>
    <t>Getränke EK</t>
  </si>
  <si>
    <t>Petersen &amp; Sohn</t>
  </si>
  <si>
    <t>Dankeschön HT Uni Food</t>
  </si>
  <si>
    <t>Dankeschön Fotos</t>
  </si>
  <si>
    <t>EK Eis, Verbrauch, Frühstück</t>
  </si>
  <si>
    <t>Frühstück Abbau</t>
  </si>
  <si>
    <t>Werbung Instagram 2. Teil</t>
  </si>
  <si>
    <t>Material SEA-EYE</t>
  </si>
  <si>
    <t>div</t>
  </si>
  <si>
    <t>Anna Frosthövel</t>
  </si>
  <si>
    <t>Bühne 2 Lichttechniker</t>
  </si>
  <si>
    <t>Kewin Trautmann</t>
  </si>
  <si>
    <t>Sprühdosen</t>
  </si>
  <si>
    <t>JJM Distribution</t>
  </si>
  <si>
    <t>Druck</t>
  </si>
  <si>
    <t>Repro Renald</t>
  </si>
  <si>
    <t xml:space="preserve"> Verbrauchsmaterial</t>
  </si>
  <si>
    <t>Discount Baumarkt</t>
  </si>
  <si>
    <t>Fahrtkosten Alles deren Schuld</t>
  </si>
  <si>
    <t>Shell</t>
  </si>
  <si>
    <t xml:space="preserve">Toni L </t>
  </si>
  <si>
    <t>Aral</t>
  </si>
  <si>
    <t>Nachkauf Brötchencatering</t>
  </si>
  <si>
    <t>Catering MIttagessen Festivaltag</t>
  </si>
  <si>
    <t>Bäristo</t>
  </si>
  <si>
    <t>Differenz Kaution Miete Lichterketten</t>
  </si>
  <si>
    <t>Janosch Pontow Poetry Slam</t>
  </si>
  <si>
    <t>Einnahmen Campusfestival Kiel 2024</t>
  </si>
  <si>
    <t>Gesamteinnahmen</t>
  </si>
  <si>
    <t>Umfang</t>
  </si>
  <si>
    <t>zuletzt editiert</t>
  </si>
  <si>
    <t>Person</t>
  </si>
  <si>
    <t>Summe festgelegt</t>
  </si>
  <si>
    <t>Summe an AStA bezahlt</t>
  </si>
  <si>
    <t>Vorgang abgeschlossen</t>
  </si>
  <si>
    <t>Sponsoring TK</t>
  </si>
  <si>
    <t>TK</t>
  </si>
  <si>
    <t>Trinkbrunne, T-Wall, Shirts</t>
  </si>
  <si>
    <t>Einzelprojektförderung Stadt Kiel</t>
  </si>
  <si>
    <t>Demokratie leben!</t>
  </si>
  <si>
    <t>Standmiete Bäristo</t>
  </si>
  <si>
    <t>Standmiete Falafelfabrik</t>
  </si>
  <si>
    <t>Standmiete Subrosa</t>
  </si>
  <si>
    <t>Standmiete Verde</t>
  </si>
  <si>
    <t>Standmiete Vicecream</t>
  </si>
  <si>
    <t>Standmiete Cafe Dreimaster</t>
  </si>
  <si>
    <t>Getränke VK</t>
  </si>
  <si>
    <t>Pfand Cocktails</t>
  </si>
  <si>
    <t>Pfandrückgabe 19.06.</t>
  </si>
  <si>
    <t>Zusatzkalkulation Deko</t>
  </si>
  <si>
    <t>Aufgrund der vielen minimalen Beträge wird hier eine gesonderte auflistung über die Kosten für Deko geführt. Die Summe in der Ausgaben-Tabell wird NICHT automatisch aktualisiert.</t>
  </si>
  <si>
    <t>tatsächlicher Umfang [€]</t>
  </si>
  <si>
    <t>erwarteter Umfang [€]</t>
  </si>
  <si>
    <t>Bezahlt von [Name]</t>
  </si>
  <si>
    <t>Geld zurückerhalten [Ja/Nein]</t>
  </si>
  <si>
    <t>Sisalseil 220m</t>
  </si>
  <si>
    <t>Seilerei SAMMT</t>
  </si>
  <si>
    <t>Girlanden</t>
  </si>
  <si>
    <t>Maja Rojahn</t>
  </si>
  <si>
    <t>D001 - Seilerei SAMMT - 220m Seil Grilanden.jpeg</t>
  </si>
  <si>
    <t>Referenzwerte</t>
  </si>
  <si>
    <t>Arbeitskreise</t>
  </si>
  <si>
    <t>Katergorien</t>
  </si>
  <si>
    <t>Dokumentation</t>
  </si>
  <si>
    <t>Nachhaltigkeit</t>
  </si>
  <si>
    <t>Abschlussgrillen Crew</t>
  </si>
  <si>
    <t>Rettungsdienst Team</t>
  </si>
  <si>
    <t>DRK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</si>
</sst>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000"/>
    <numFmt numFmtId="165" formatCode="\D000"/>
    <numFmt numFmtId="166" formatCode="_-* #,##0.00\ [$€-407]_-;\-* #,##0.00\ [$€-407]_-;_-* &quot;-&quot;??\ [$€-407]_-;_-@_-"/>
  </numFmts>
  <fonts count="6" x14ac:knownFonts="1">
    <font>
      <sz val="11"/>
      <color theme="1"/>
      <name val="Calibri"/>
      <scheme val="minor"/>
    </font>
    <font>
      <b/>
      <sz val="11"/>
      <color theme="1"/>
      <name val="Calibri"/>
      <scheme val="minor"/>
    </font>
    <font>
      <u/>
      <sz val="11"/>
      <color theme="1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sz val="11"/>
      <color theme="1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6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ck">
        <color theme="4"/>
      </top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7">
    <xf numFmtId="0" fontId="0" fillId="0" borderId="0"/>
    <xf numFmtId="0" fontId="1" fillId="0" borderId="1" applyNumberFormat="0" applyFill="0" applyProtection="0"/>
    <xf numFmtId="0" fontId="2" fillId="0" borderId="0" applyNumberFormat="0" applyFill="0" applyBorder="0" applyProtection="0"/>
    <xf numFmtId="9" fontId="5" fillId="0" borderId="0" applyFont="0" applyFill="0" applyBorder="0" applyProtection="0"/>
    <xf numFmtId="0" fontId="3" fillId="0" borderId="2" applyNumberFormat="0" applyFill="0" applyProtection="0"/>
    <xf numFmtId="0" fontId="4" fillId="0" borderId="3" applyNumberFormat="0" applyFill="0" applyProtection="0"/>
    <xf numFmtId="44" fontId="5" fillId="0" borderId="0" applyFont="0" applyFill="0" applyBorder="0" applyProtection="0"/>
  </cellStyleXfs>
  <cellXfs count="31">
    <xf numFmtId="0" fontId="0" fillId="0" borderId="0" xfId="0"/>
    <xf numFmtId="0" fontId="3" fillId="0" borderId="2" xfId="4"/>
    <xf numFmtId="44" fontId="0" fillId="0" borderId="0" xfId="0" applyNumberFormat="1"/>
    <xf numFmtId="0" fontId="1" fillId="0" borderId="1" xfId="1"/>
    <xf numFmtId="44" fontId="1" fillId="0" borderId="1" xfId="6" applyFont="1" applyBorder="1"/>
    <xf numFmtId="0" fontId="4" fillId="0" borderId="3" xfId="5"/>
    <xf numFmtId="0" fontId="4" fillId="0" borderId="0" xfId="5" applyBorder="1"/>
    <xf numFmtId="0" fontId="0" fillId="0" borderId="0" xfId="0" applyAlignment="1">
      <alignment horizontal="center" vertical="center" wrapText="1"/>
    </xf>
    <xf numFmtId="44" fontId="0" fillId="0" borderId="0" xfId="6" applyFont="1"/>
    <xf numFmtId="9" fontId="0" fillId="0" borderId="0" xfId="3" applyFont="1" applyAlignment="1">
      <alignment horizontal="center"/>
    </xf>
    <xf numFmtId="0" fontId="0" fillId="0" borderId="0" xfId="0" applyAlignment="1">
      <alignment vertical="center" wrapText="1"/>
    </xf>
    <xf numFmtId="44" fontId="0" fillId="0" borderId="0" xfId="6" applyFont="1" applyAlignment="1">
      <alignment horizontal="center"/>
    </xf>
    <xf numFmtId="44" fontId="0" fillId="0" borderId="0" xfId="6" applyFont="1" applyAlignment="1">
      <alignment horizontal="left"/>
    </xf>
    <xf numFmtId="1" fontId="0" fillId="0" borderId="0" xfId="6" applyNumberFormat="1" applyFont="1" applyAlignment="1">
      <alignment horizontal="center"/>
    </xf>
    <xf numFmtId="9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44" fontId="4" fillId="0" borderId="3" xfId="5" applyNumberFormat="1"/>
    <xf numFmtId="164" fontId="0" fillId="0" borderId="0" xfId="0" applyNumberFormat="1"/>
    <xf numFmtId="14" fontId="0" fillId="0" borderId="0" xfId="0" applyNumberFormat="1"/>
    <xf numFmtId="0" fontId="0" fillId="0" borderId="0" xfId="0" applyAlignment="1">
      <alignment horizontal="center"/>
    </xf>
    <xf numFmtId="0" fontId="2" fillId="0" borderId="0" xfId="2"/>
    <xf numFmtId="16" fontId="0" fillId="0" borderId="0" xfId="0" applyNumberFormat="1"/>
    <xf numFmtId="0" fontId="0" fillId="0" borderId="0" xfId="6" applyNumberFormat="1" applyFont="1"/>
    <xf numFmtId="165" fontId="0" fillId="0" borderId="0" xfId="0" applyNumberFormat="1"/>
    <xf numFmtId="166" fontId="0" fillId="0" borderId="0" xfId="6" applyNumberFormat="1" applyFont="1"/>
    <xf numFmtId="0" fontId="0" fillId="2" borderId="5" xfId="0" applyFill="1" applyBorder="1"/>
    <xf numFmtId="0" fontId="0" fillId="0" borderId="5" xfId="0" applyBorder="1"/>
    <xf numFmtId="0" fontId="0" fillId="0" borderId="0" xfId="0" applyAlignment="1">
      <alignment horizontal="left"/>
    </xf>
    <xf numFmtId="0" fontId="0" fillId="0" borderId="4" xfId="0" applyBorder="1" applyAlignment="1">
      <alignment horizontal="left"/>
    </xf>
    <xf numFmtId="0" fontId="4" fillId="0" borderId="3" xfId="5" applyAlignment="1">
      <alignment horizontal="left"/>
    </xf>
    <xf numFmtId="0" fontId="0" fillId="0" borderId="0" xfId="0" applyAlignment="1">
      <alignment horizontal="left" wrapText="1"/>
    </xf>
  </cellXfs>
  <cellStyles count="7">
    <cellStyle name="Ergebnis" xfId="1" builtinId="25"/>
    <cellStyle name="Link" xfId="2" builtinId="8"/>
    <cellStyle name="Prozent" xfId="3" builtinId="5"/>
    <cellStyle name="Standard" xfId="0" builtinId="0"/>
    <cellStyle name="Überschrift 1" xfId="4" builtinId="16"/>
    <cellStyle name="Überschrift 2" xfId="5" builtinId="17"/>
    <cellStyle name="Währung" xfId="6" builtinId="4"/>
  </cellStyles>
  <dxfs count="32">
    <dxf>
      <fill>
        <patternFill patternType="solid">
          <fgColor theme="5" tint="0.79998168889431442"/>
          <bgColor theme="5" tint="0.79998168889431442"/>
        </patternFill>
      </fill>
    </dxf>
    <dxf>
      <fill>
        <patternFill patternType="solid">
          <fgColor theme="5" tint="0.79998168889431442"/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alignment vertical="bottom" textRotation="0" wrapText="0" relativeIndent="0" shrinkToFit="0"/>
    </dxf>
    <dxf>
      <alignment vertical="bottom" textRotation="0" wrapText="0" relativeIndent="0" shrinkToFit="0"/>
    </dxf>
    <dxf>
      <numFmt numFmtId="19" formatCode="dd/mm/yyyy"/>
    </dxf>
    <dxf>
      <font>
        <b val="0"/>
        <i val="0"/>
        <strike val="0"/>
        <u val="none"/>
        <vertAlign val="baseline"/>
        <sz val="11"/>
        <color theme="1"/>
        <name val="Calibri"/>
        <scheme val="minor"/>
      </font>
      <numFmt numFmtId="166" formatCode="_-* #,##0.00\ [$€-407]_-;\-* #,##0.00\ [$€-407]_-;_-* &quot;-&quot;??\ [$€-407]_-;_-@_-"/>
    </dxf>
    <dxf>
      <numFmt numFmtId="165" formatCode="\D000"/>
    </dxf>
    <dxf>
      <numFmt numFmtId="19" formatCode="dd/mm/yyyy"/>
    </dxf>
    <dxf>
      <numFmt numFmtId="164" formatCode="000"/>
    </dxf>
    <dxf>
      <alignment vertical="bottom" textRotation="0" wrapText="0" relativeIndent="0" shrinkToFit="0"/>
    </dxf>
    <dxf>
      <alignment vertical="bottom" textRotation="0" wrapText="0" relativeIndent="0" shrinkToFit="0"/>
    </dxf>
    <dxf>
      <alignment vertical="bottom" textRotation="0" wrapText="0" relativeIndent="0" shrinkToFit="0"/>
    </dxf>
    <dxf>
      <alignment horizontal="center" vertical="bottom" textRotation="0" wrapText="0" relativeIndent="0" shrinkToFit="0"/>
    </dxf>
    <dxf>
      <numFmt numFmtId="0" formatCode="General"/>
      <alignment horizontal="center" vertical="bottom" textRotation="0" wrapText="0" relativeIndent="0" shrinkToFit="0"/>
    </dxf>
    <dxf>
      <numFmt numFmtId="19" formatCode="dd/mm/yyyy"/>
    </dxf>
    <dxf>
      <font>
        <b val="0"/>
        <i val="0"/>
        <strike val="0"/>
        <u val="none"/>
        <vertAlign val="baseline"/>
        <sz val="11"/>
        <color theme="1"/>
        <name val="Calibri"/>
        <scheme val="minor"/>
      </font>
      <numFmt numFmtId="1" formatCode="0"/>
      <alignment horizontal="center" vertical="bottom" textRotation="0" wrapText="0" relativeIndent="0" shrinkToFit="0"/>
    </dxf>
    <dxf>
      <font>
        <b val="0"/>
        <i val="0"/>
        <strike val="0"/>
        <u val="none"/>
        <vertAlign val="baseline"/>
        <sz val="11"/>
        <color theme="1"/>
        <name val="Calibri"/>
        <scheme val="minor"/>
      </font>
      <numFmt numFmtId="13" formatCode="0%"/>
      <alignment horizontal="center" vertical="bottom" textRotation="0" wrapText="0" relativeIndent="0" shrinkToFit="0"/>
    </dxf>
    <dxf>
      <font>
        <b val="0"/>
        <i val="0"/>
        <strike val="0"/>
        <u val="none"/>
        <vertAlign val="baseline"/>
        <sz val="11"/>
        <color theme="1"/>
        <name val="Calibri"/>
        <scheme val="minor"/>
      </font>
      <numFmt numFmtId="34" formatCode="_-* #,##0.00\ &quot;€&quot;_-;\-* #,##0.00\ &quot;€&quot;_-;_-* &quot;-&quot;??\ &quot;€&quot;_-;_-@_-"/>
    </dxf>
    <dxf>
      <numFmt numFmtId="34" formatCode="_-* #,##0.00\ &quot;€&quot;_-;\-* #,##0.00\ &quot;€&quot;_-;_-* &quot;-&quot;??\ &quot;€&quot;_-;_-@_-"/>
    </dxf>
    <dxf>
      <numFmt numFmtId="0" formatCode="General"/>
    </dxf>
    <dxf>
      <numFmt numFmtId="0" formatCode="General"/>
    </dxf>
    <dxf>
      <numFmt numFmtId="13" formatCode="0%"/>
      <alignment horizontal="center" vertical="bottom" textRotation="0" wrapText="0" relativeIndent="0" shrinkToFit="0"/>
    </dxf>
    <dxf>
      <numFmt numFmtId="13" formatCode="0%"/>
      <alignment horizontal="center" vertical="bottom" textRotation="0" wrapText="0" relativeIndent="0" shrinkToFit="0"/>
    </dxf>
    <dxf>
      <numFmt numFmtId="0" formatCode="General"/>
    </dxf>
    <dxf>
      <numFmt numFmtId="34" formatCode="_-* #,##0.00\ &quot;€&quot;_-;\-* #,##0.00\ &quot;€&quot;_-;_-* &quot;-&quot;??\ &quot;€&quot;_-;_-@_-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428625</xdr:colOff>
      <xdr:row>27</xdr:row>
      <xdr:rowOff>66675</xdr:rowOff>
    </xdr:from>
    <xdr:to>
      <xdr:col>3</xdr:col>
      <xdr:colOff>1000125</xdr:colOff>
      <xdr:row>32</xdr:row>
      <xdr:rowOff>130175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 bwMode="auto">
        <a:xfrm>
          <a:off x="428625" y="5610225"/>
          <a:ext cx="3990975" cy="1016000"/>
        </a:xfrm>
        <a:prstGeom prst="rect">
          <a:avLst/>
        </a:prstGeom>
        <a:noFill/>
        <a:ln w="9525" cmpd="sng">
          <a:solidFill>
            <a:schemeClr val="lt1">
              <a:shade val="50000"/>
            </a:schemeClr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defRPr/>
          </a:pPr>
          <a:r>
            <a:rPr lang="de-DE" sz="6000" b="1" cap="none" spc="0">
              <a:ln w="12700">
                <a:solidFill>
                  <a:schemeClr val="tx2">
                    <a:lumMod val="75000"/>
                  </a:schemeClr>
                </a:solidFill>
                <a:prstDash val="solid"/>
              </a:ln>
              <a:pattFill prst="dkUpDiag">
                <a:fgClr>
                  <a:schemeClr val="tx2"/>
                </a:fgClr>
                <a:bgClr>
                  <a:schemeClr val="tx2">
                    <a:lumMod val="20000"/>
                    <a:lumOff val="80000"/>
                  </a:schemeClr>
                </a:bgClr>
              </a:pattFill>
            </a:rPr>
            <a:t>UNFERTIG</a:t>
          </a:r>
          <a:endParaRPr/>
        </a:p>
      </xdr:txBody>
    </xdr:sp>
    <xdr:clientData/>
  </xdr:twoCellAnchor>
  <xdr:twoCellAnchor>
    <xdr:from>
      <xdr:col>6</xdr:col>
      <xdr:colOff>254000</xdr:colOff>
      <xdr:row>27</xdr:row>
      <xdr:rowOff>25400</xdr:rowOff>
    </xdr:from>
    <xdr:to>
      <xdr:col>10</xdr:col>
      <xdr:colOff>234950</xdr:colOff>
      <xdr:row>32</xdr:row>
      <xdr:rowOff>95250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 bwMode="auto">
        <a:xfrm>
          <a:off x="6235700" y="5568950"/>
          <a:ext cx="3990975" cy="1022350"/>
        </a:xfrm>
        <a:prstGeom prst="rect">
          <a:avLst/>
        </a:prstGeom>
        <a:noFill/>
        <a:ln w="9525" cmpd="sng">
          <a:solidFill>
            <a:schemeClr val="lt1">
              <a:shade val="50000"/>
            </a:schemeClr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defRPr/>
          </a:pPr>
          <a:r>
            <a:rPr lang="de-DE" sz="6000" b="1" cap="none" spc="0">
              <a:ln w="12700">
                <a:solidFill>
                  <a:schemeClr val="tx2">
                    <a:lumMod val="75000"/>
                  </a:schemeClr>
                </a:solidFill>
                <a:prstDash val="solid"/>
              </a:ln>
              <a:pattFill prst="dkUpDiag">
                <a:fgClr>
                  <a:schemeClr val="tx2"/>
                </a:fgClr>
                <a:bgClr>
                  <a:schemeClr val="tx2">
                    <a:lumMod val="20000"/>
                    <a:lumOff val="80000"/>
                  </a:schemeClr>
                </a:bgClr>
              </a:pattFill>
            </a:rPr>
            <a:t>UNFERTIG</a:t>
          </a:r>
          <a:endParaRPr/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AusgabenKategorien" displayName="AusgabenKategorien" ref="A11:D20">
  <autoFilter ref="A11:D20" xr:uid="{00000000-0009-0000-0100-000001000000}"/>
  <tableColumns count="4">
    <tableColumn id="1" xr3:uid="{00000000-0010-0000-0000-000001000000}" name="Kategorie" dataDxfId="31"/>
    <tableColumn id="2" xr3:uid="{00000000-0010-0000-0000-000002000000}" name="Beschluss StuPa"/>
    <tableColumn id="3" xr3:uid="{00000000-0010-0000-0000-000003000000}" name="Aktuell"/>
    <tableColumn id="4" xr3:uid="{00000000-0010-0000-0000-000004000000}" name="Differenz (übrig nach StuPa)" dataDxfId="30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9000000}" name="Kategorien" displayName="Kategorien" ref="C4:C19">
  <autoFilter ref="C4:C19" xr:uid="{00000000-0009-0000-0100-00000A000000}"/>
  <tableColumns count="1">
    <tableColumn id="1" xr3:uid="{00000000-0010-0000-0900-000001000000}" name="Katergorien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elle7" displayName="Tabelle7" ref="G11:M24">
  <autoFilter ref="G11:M24" xr:uid="{00000000-0009-0000-0100-000002000000}"/>
  <tableColumns count="7">
    <tableColumn id="1" xr3:uid="{00000000-0010-0000-0100-000001000000}" name="Arbeitskreis" dataDxfId="29"/>
    <tableColumn id="2" xr3:uid="{00000000-0010-0000-0100-000002000000}" name="Anzahl Posten"/>
    <tableColumn id="3" xr3:uid="{00000000-0010-0000-0100-000003000000}" name="Ausgaben"/>
    <tableColumn id="4" xr3:uid="{00000000-0010-0000-0100-000004000000}" name="Ausgaben Gesamtanteil %" dataDxfId="28"/>
    <tableColumn id="5" xr3:uid="{00000000-0010-0000-0100-000005000000}" name="Einnahmen"/>
    <tableColumn id="6" xr3:uid="{00000000-0010-0000-0100-000006000000}" name="Einnahmen Gesamtanteil %" dataDxfId="27"/>
    <tableColumn id="7" xr3:uid="{00000000-0010-0000-0100-000007000000}" name="Gesamt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elle8" displayName="Tabelle8" ref="A29:D32">
  <autoFilter ref="A29:D32" xr:uid="{00000000-0009-0000-0100-000003000000}"/>
  <tableColumns count="4">
    <tableColumn id="1" xr3:uid="{00000000-0010-0000-0200-000001000000}" name="0"/>
    <tableColumn id="2" xr3:uid="{00000000-0010-0000-0200-000002000000}" name="Gesamt" dataDxfId="26"/>
    <tableColumn id="3" xr3:uid="{00000000-0010-0000-0200-000003000000}" name="Erledigt" dataDxfId="25"/>
    <tableColumn id="4" xr3:uid="{00000000-0010-0000-0200-000004000000}" name="Prozent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Tabelle9" displayName="Tabelle9" ref="G29:J32">
  <autoFilter ref="G29:J32" xr:uid="{00000000-0009-0000-0100-000004000000}"/>
  <tableColumns count="4">
    <tableColumn id="1" xr3:uid="{00000000-0010-0000-0300-000001000000}" name="0"/>
    <tableColumn id="2" xr3:uid="{00000000-0010-0000-0300-000002000000}" name="Gesamt"/>
    <tableColumn id="3" xr3:uid="{00000000-0010-0000-0300-000003000000}" name="Erledigt"/>
    <tableColumn id="4" xr3:uid="{00000000-0010-0000-0300-000004000000}" name="Prozent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Finanzplan" displayName="Finanzplan" ref="A4:I37" totalsRowCount="1">
  <autoFilter ref="A4:I36" xr:uid="{00000000-0009-0000-0100-000005000000}"/>
  <tableColumns count="9">
    <tableColumn id="1" xr3:uid="{00000000-0010-0000-0400-000001000000}" name="Kostenstelle"/>
    <tableColumn id="2" xr3:uid="{00000000-0010-0000-0400-000002000000}" name="Abkürzung Kostenstelle"/>
    <tableColumn id="3" xr3:uid="{00000000-0010-0000-0400-000003000000}" name="Kategorie"/>
    <tableColumn id="4" xr3:uid="{00000000-0010-0000-0400-000004000000}" name="Umfang nach StuPa" totalsRowFunction="custom">
      <totalsRowFormula>SUM(Finanzplan[Umfang nach StuPa])</totalsRowFormula>
    </tableColumn>
    <tableColumn id="5" xr3:uid="{00000000-0010-0000-0400-000005000000}" name="Umfang aktuelle Kalkulation" totalsRowFunction="sum" dataDxfId="24"/>
    <tableColumn id="6" xr3:uid="{00000000-0010-0000-0400-000006000000}" name="Differenz (Budget übrig nach StuPa)" totalsRowFunction="sum" dataDxfId="23"/>
    <tableColumn id="7" xr3:uid="{00000000-0010-0000-0400-000007000000}" name="Ausschöpfung Budget" dataDxfId="22"/>
    <tableColumn id="8" xr3:uid="{00000000-0010-0000-0400-000008000000}" name="Anzahl zugehörige Posten" dataDxfId="21"/>
    <tableColumn id="9" xr3:uid="{00000000-0010-0000-0400-000009000000}" name="Kommentar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5000000}" name="Ausgaben" displayName="Ausgaben" ref="A6:O205">
  <autoFilter ref="A6:O205" xr:uid="{00000000-0009-0000-0100-000006000000}"/>
  <sortState xmlns:xlrd2="http://schemas.microsoft.com/office/spreadsheetml/2017/richdata2" ref="A6:A205">
    <sortCondition ref="A6:A205"/>
  </sortState>
  <tableColumns count="15">
    <tableColumn id="1" xr3:uid="{00000000-0010-0000-0500-000001000000}" name="Nr"/>
    <tableColumn id="2" xr3:uid="{00000000-0010-0000-0500-000002000000}" name="Position"/>
    <tableColumn id="3" xr3:uid="{00000000-0010-0000-0500-000003000000}" name="Quelle"/>
    <tableColumn id="4" xr3:uid="{00000000-0010-0000-0500-000004000000}" name="Anwendung"/>
    <tableColumn id="5" xr3:uid="{00000000-0010-0000-0500-000005000000}" name="Umfang [€]"/>
    <tableColumn id="6" xr3:uid="{00000000-0010-0000-0500-000006000000}" name="Kostenstelle [Auswahl]"/>
    <tableColumn id="7" xr3:uid="{00000000-0010-0000-0500-000007000000}" name="zuletzt editiert [Datum]" dataDxfId="20"/>
    <tableColumn id="8" xr3:uid="{00000000-0010-0000-0500-000008000000}" name="Person [Name]"/>
    <tableColumn id="9" xr3:uid="{00000000-0010-0000-0500-000009000000}" name="Arbeitskreis [Auswahl]"/>
    <tableColumn id="10" xr3:uid="{00000000-0010-0000-0500-00000A000000}" name="Benötigt 3 Angebote nach Vergaberichtlinien [automatisch]" dataDxfId="19"/>
    <tableColumn id="11" xr3:uid="{00000000-0010-0000-0500-00000B000000}" name="Vergaberichtlininen beachtet + begründet [Ja/Nein]" dataDxfId="18"/>
    <tableColumn id="12" xr3:uid="{00000000-0010-0000-0500-00000C000000}" name="Festgelegt [Datum]"/>
    <tableColumn id="13" xr3:uid="{00000000-0010-0000-0500-00000D000000}" name="Angebot [Link Onedrive]" dataDxfId="17"/>
    <tableColumn id="14" xr3:uid="{00000000-0010-0000-0500-00000E000000}" name="Rechnung [Link OneDrive]" dataDxfId="16"/>
    <tableColumn id="15" xr3:uid="{00000000-0010-0000-0500-00000F000000}" name="Bezahlt [Datum]" dataDxfId="15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6000000}" name="Einnahmen" displayName="Einnahmen" ref="A5:L31">
  <autoFilter ref="A5:L31" xr:uid="{00000000-0009-0000-0100-000007000000}"/>
  <tableColumns count="12">
    <tableColumn id="1" xr3:uid="{00000000-0010-0000-0600-000001000000}" name="Nr" dataDxfId="14"/>
    <tableColumn id="2" xr3:uid="{00000000-0010-0000-0600-000002000000}" name="Position"/>
    <tableColumn id="3" xr3:uid="{00000000-0010-0000-0600-000003000000}" name="Quelle"/>
    <tableColumn id="4" xr3:uid="{00000000-0010-0000-0600-000004000000}" name="Anwendung"/>
    <tableColumn id="5" xr3:uid="{00000000-0010-0000-0600-000005000000}" name="Umfang"/>
    <tableColumn id="6" xr3:uid="{00000000-0010-0000-0600-000006000000}" name="Kostenstelle"/>
    <tableColumn id="7" xr3:uid="{00000000-0010-0000-0600-000007000000}" name="zuletzt editiert" dataDxfId="13"/>
    <tableColumn id="8" xr3:uid="{00000000-0010-0000-0600-000008000000}" name="Person"/>
    <tableColumn id="9" xr3:uid="{00000000-0010-0000-0600-000009000000}" name="Arbeitskreis"/>
    <tableColumn id="10" xr3:uid="{00000000-0010-0000-0600-00000A000000}" name="Summe festgelegt"/>
    <tableColumn id="11" xr3:uid="{00000000-0010-0000-0600-00000B000000}" name="Summe an AStA bezahlt"/>
    <tableColumn id="12" xr3:uid="{00000000-0010-0000-0600-00000C000000}" name="Vorgang abgeschlossen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7000000}" name="KalkDeko" displayName="KalkDeko" ref="A6:M205">
  <autoFilter ref="A6:M205" xr:uid="{00000000-0009-0000-0100-000008000000}"/>
  <tableColumns count="13">
    <tableColumn id="1" xr3:uid="{00000000-0010-0000-0700-000001000000}" name="Nr" dataDxfId="12"/>
    <tableColumn id="2" xr3:uid="{00000000-0010-0000-0700-000002000000}" name="Position"/>
    <tableColumn id="3" xr3:uid="{00000000-0010-0000-0700-000003000000}" name="Quelle"/>
    <tableColumn id="4" xr3:uid="{00000000-0010-0000-0700-000004000000}" name="Anwendung"/>
    <tableColumn id="5" xr3:uid="{00000000-0010-0000-0700-000005000000}" name="tatsächlicher Umfang [€]"/>
    <tableColumn id="6" xr3:uid="{00000000-0010-0000-0700-000006000000}" name="erwarteter Umfang [€]" dataDxfId="11"/>
    <tableColumn id="7" xr3:uid="{00000000-0010-0000-0700-000007000000}" name="zuletzt editiert [Datum]" dataDxfId="10"/>
    <tableColumn id="8" xr3:uid="{00000000-0010-0000-0700-000008000000}" name="Person [Name]"/>
    <tableColumn id="9" xr3:uid="{00000000-0010-0000-0700-000009000000}" name="Festgelegt [Datum]"/>
    <tableColumn id="10" xr3:uid="{00000000-0010-0000-0700-00000A000000}" name="Bezahlt von [Name]"/>
    <tableColumn id="11" xr3:uid="{00000000-0010-0000-0700-00000B000000}" name="Geld zurückerhalten [Ja/Nein]"/>
    <tableColumn id="12" xr3:uid="{00000000-0010-0000-0700-00000C000000}" name="Rechnung [Link OneDrive]" dataDxfId="9"/>
    <tableColumn id="13" xr3:uid="{00000000-0010-0000-0700-00000D000000}" name="Bezahlt [Datum]" dataDxfId="8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Arbeistkreise" displayName="Arbeistkreise" ref="A4:A19">
  <autoFilter ref="A4:A19" xr:uid="{00000000-0009-0000-0100-000009000000}"/>
  <tableColumns count="1">
    <tableColumn id="1" xr3:uid="{00000000-0010-0000-0800-000001000000}" name="Arbeitskreis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Calibri">
      <a:majorFont>
        <a:latin typeface="Calibri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hyperlink" Target="https://1drv.ms/i/s!AtwpMXbTm2BvhctyVU02XcZAmmLi4g?e=V6YUGz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table" Target="../tables/table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2"/>
  <sheetViews>
    <sheetView topLeftCell="A6" workbookViewId="0">
      <selection activeCell="G27" sqref="G27"/>
    </sheetView>
  </sheetViews>
  <sheetFormatPr baseColWidth="10" defaultRowHeight="14.5" x14ac:dyDescent="0.35"/>
  <cols>
    <col min="1" max="1" width="20.08984375" customWidth="1"/>
    <col min="2" max="2" width="15.1796875" customWidth="1"/>
    <col min="3" max="3" width="13.81640625" customWidth="1"/>
    <col min="4" max="4" width="14.90625" customWidth="1"/>
    <col min="7" max="7" width="15.90625" customWidth="1"/>
    <col min="8" max="8" width="14.81640625" customWidth="1"/>
    <col min="10" max="10" width="15.6328125" customWidth="1"/>
    <col min="11" max="11" width="18.90625" customWidth="1"/>
    <col min="12" max="12" width="16.08984375" customWidth="1"/>
    <col min="13" max="13" width="13.6328125" customWidth="1"/>
  </cols>
  <sheetData>
    <row r="1" spans="1:14" ht="19.5" x14ac:dyDescent="0.4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3" spans="1:14" x14ac:dyDescent="0.35">
      <c r="A3" t="s">
        <v>1</v>
      </c>
      <c r="B3" s="2">
        <f>Ausgaben!D3</f>
        <v>-62173.919999999984</v>
      </c>
    </row>
    <row r="4" spans="1:14" x14ac:dyDescent="0.35">
      <c r="A4" t="s">
        <v>2</v>
      </c>
      <c r="B4" s="2">
        <f>Einnahmen!E3</f>
        <v>17448.189999999999</v>
      </c>
    </row>
    <row r="5" spans="1:14" x14ac:dyDescent="0.35">
      <c r="A5" t="s">
        <v>3</v>
      </c>
      <c r="B5" s="2">
        <f>ABS(B3)+ABS(B4)</f>
        <v>79622.109999999986</v>
      </c>
    </row>
    <row r="6" spans="1:14" x14ac:dyDescent="0.35">
      <c r="A6" s="3" t="s">
        <v>4</v>
      </c>
      <c r="B6" s="4">
        <f>B3+B4</f>
        <v>-44725.729999999981</v>
      </c>
    </row>
    <row r="10" spans="1:14" ht="17" x14ac:dyDescent="0.4">
      <c r="A10" s="5" t="s">
        <v>5</v>
      </c>
      <c r="B10" s="5"/>
      <c r="C10" s="5"/>
      <c r="D10" s="5"/>
      <c r="G10" s="6" t="s">
        <v>6</v>
      </c>
      <c r="H10" s="6"/>
      <c r="I10" s="6"/>
      <c r="J10" s="6"/>
      <c r="K10" s="6"/>
    </row>
    <row r="11" spans="1:14" s="7" customFormat="1" ht="54.65" customHeight="1" x14ac:dyDescent="0.35">
      <c r="A11" s="7" t="s">
        <v>7</v>
      </c>
      <c r="B11" s="7" t="s">
        <v>8</v>
      </c>
      <c r="C11" s="7" t="s">
        <v>9</v>
      </c>
      <c r="D11" s="7" t="s">
        <v>10</v>
      </c>
      <c r="G11" s="7" t="s">
        <v>11</v>
      </c>
      <c r="H11" s="7" t="s">
        <v>12</v>
      </c>
      <c r="I11" s="7" t="s">
        <v>1</v>
      </c>
      <c r="J11" s="7" t="s">
        <v>13</v>
      </c>
      <c r="K11" s="7" t="s">
        <v>2</v>
      </c>
      <c r="L11" s="7" t="s">
        <v>14</v>
      </c>
      <c r="M11" s="7" t="s">
        <v>15</v>
      </c>
    </row>
    <row r="12" spans="1:14" x14ac:dyDescent="0.35">
      <c r="A12" t="str">
        <f>Reference!C5</f>
        <v>Veranstaltungskosten</v>
      </c>
      <c r="B12" s="8">
        <f>SUMIF(Finanzplan[Kategorie],AusgabenKategorien[[#This Row],[Kategorie]],Finanzplan[Umfang nach StuPa])</f>
        <v>-38776</v>
      </c>
      <c r="C12" s="8">
        <f>SUMIF(Finanzplan[Kategorie],AusgabenKategorien[[#This Row],[Kategorie]],Finanzplan[Umfang aktuelle Kalkulation])</f>
        <v>-39416.39</v>
      </c>
      <c r="D12" s="2">
        <f>AusgabenKategorien[[#This Row],[Aktuell]]-AusgabenKategorien[[#This Row],[Beschluss StuPa]]</f>
        <v>-640.38999999999942</v>
      </c>
      <c r="G12" t="str">
        <f>Reference!A5</f>
        <v>Booking</v>
      </c>
      <c r="H12">
        <f>COUNTIF(Ausgaben[Arbeitskreis '[Auswahl']],Tabelle7[[#This Row],[Arbeitskreis]])</f>
        <v>18</v>
      </c>
      <c r="I12" s="8">
        <f>SUMIF(Ausgaben[Arbeitskreis '[Auswahl']],Tabelle7[[#This Row],[Arbeitskreis]],Ausgaben[Umfang '[€']])</f>
        <v>-3425.7200000000007</v>
      </c>
      <c r="J12" s="9">
        <f>IFERROR(Tabelle7[[#This Row],[Ausgaben]]/SUM(Tabelle7[Ausgaben]),0)</f>
        <v>6.7583211478958335E-2</v>
      </c>
      <c r="K12" s="8">
        <f>SUMIF(Einnahmen[Arbeitskreis],Tabelle7[[#This Row],[Arbeitskreis]],Einnahmen[Umfang])</f>
        <v>0</v>
      </c>
      <c r="L12" s="9">
        <f>IFERROR(Tabelle7[[#This Row],[Einnahmen]]/SUM(Tabelle7[Einnahmen]),0)</f>
        <v>0</v>
      </c>
      <c r="M12" s="2">
        <f>Tabelle7[[#This Row],[Ausgaben]]+Tabelle7[[#This Row],[Einnahmen]]</f>
        <v>-3425.7200000000007</v>
      </c>
    </row>
    <row r="13" spans="1:14" x14ac:dyDescent="0.35">
      <c r="A13" t="str">
        <f>Reference!C6</f>
        <v>Personalkosten</v>
      </c>
      <c r="B13" s="8">
        <f>SUMIF(Finanzplan[Kategorie],AusgabenKategorien[[#This Row],[Kategorie]],Finanzplan[Umfang nach StuPa])</f>
        <v>-9075</v>
      </c>
      <c r="C13" s="8">
        <f>SUMIF(Finanzplan[Kategorie],AusgabenKategorien[[#This Row],[Kategorie]],Finanzplan[Umfang aktuelle Kalkulation])</f>
        <v>-8217.74</v>
      </c>
      <c r="D13" s="2">
        <f>AusgabenKategorien[[#This Row],[Aktuell]]-AusgabenKategorien[[#This Row],[Beschluss StuPa]]</f>
        <v>857.26000000000022</v>
      </c>
      <c r="G13" t="str">
        <f>Reference!A6</f>
        <v>Deko</v>
      </c>
      <c r="H13">
        <f>COUNTIF(Ausgaben[Arbeitskreis '[Auswahl']],Tabelle7[[#This Row],[Arbeitskreis]])</f>
        <v>14</v>
      </c>
      <c r="I13" s="8">
        <f>SUMIF(Ausgaben[Arbeitskreis '[Auswahl']],Tabelle7[[#This Row],[Arbeitskreis]],Ausgaben[Umfang '[€']])</f>
        <v>-958.3900000000001</v>
      </c>
      <c r="J13" s="9">
        <f>IFERROR(Tabelle7[[#This Row],[Ausgaben]]/SUM(Tabelle7[Ausgaben]),0)</f>
        <v>1.8907287825426149E-2</v>
      </c>
      <c r="K13" s="8">
        <f>SUMIF(Einnahmen[Arbeitskreis],Tabelle7[[#This Row],[Arbeitskreis]],Einnahmen[Umfang])</f>
        <v>0</v>
      </c>
      <c r="L13" s="9">
        <f>IFERROR(Tabelle7[[#This Row],[Einnahmen]]/SUM(Tabelle7[Einnahmen]),0)</f>
        <v>0</v>
      </c>
      <c r="M13" s="2">
        <f>Tabelle7[[#This Row],[Ausgaben]]+Tabelle7[[#This Row],[Einnahmen]]</f>
        <v>-958.3900000000001</v>
      </c>
    </row>
    <row r="14" spans="1:14" x14ac:dyDescent="0.35">
      <c r="A14" t="str">
        <f>Reference!C7</f>
        <v>Repr- &amp; Bewirtung</v>
      </c>
      <c r="B14" s="8">
        <f>SUMIF(Finanzplan[Kategorie],AusgabenKategorien[[#This Row],[Kategorie]],Finanzplan[Umfang nach StuPa])</f>
        <v>-10000</v>
      </c>
      <c r="C14" s="8">
        <f>SUMIF(Finanzplan[Kategorie],AusgabenKategorien[[#This Row],[Kategorie]],Finanzplan[Umfang aktuelle Kalkulation])</f>
        <v>-4551.79</v>
      </c>
      <c r="D14" s="2">
        <f>AusgabenKategorien[[#This Row],[Aktuell]]-AusgabenKategorien[[#This Row],[Beschluss StuPa]]</f>
        <v>5448.21</v>
      </c>
      <c r="G14" t="str">
        <f>Reference!A7</f>
        <v>Awareness</v>
      </c>
      <c r="H14">
        <f>COUNTIF(Ausgaben[Arbeitskreis '[Auswahl']],Tabelle7[[#This Row],[Arbeitskreis]])</f>
        <v>2</v>
      </c>
      <c r="I14" s="8">
        <f>SUMIF(Ausgaben[Arbeitskreis '[Auswahl']],Tabelle7[[#This Row],[Arbeitskreis]],Ausgaben[Umfang '[€']])</f>
        <v>-931.95</v>
      </c>
      <c r="J14" s="9">
        <f>IFERROR(Tabelle7[[#This Row],[Ausgaben]]/SUM(Tabelle7[Ausgaben]),0)</f>
        <v>1.8385674818086478E-2</v>
      </c>
      <c r="K14" s="8">
        <f>SUMIF(Einnahmen[Arbeitskreis],Tabelle7[[#This Row],[Arbeitskreis]],Einnahmen[Umfang])</f>
        <v>0</v>
      </c>
      <c r="L14" s="9">
        <f>IFERROR(Tabelle7[[#This Row],[Einnahmen]]/SUM(Tabelle7[Einnahmen]),0)</f>
        <v>0</v>
      </c>
      <c r="M14" s="2">
        <f>Tabelle7[[#This Row],[Ausgaben]]+Tabelle7[[#This Row],[Einnahmen]]</f>
        <v>-931.95</v>
      </c>
    </row>
    <row r="15" spans="1:14" x14ac:dyDescent="0.35">
      <c r="A15" t="str">
        <f>Reference!C8</f>
        <v>Druck- und Werbung</v>
      </c>
      <c r="B15" s="8">
        <f>SUMIF(Finanzplan[Kategorie],AusgabenKategorien[[#This Row],[Kategorie]],Finanzplan[Umfang nach StuPa])</f>
        <v>-2000</v>
      </c>
      <c r="C15" s="8">
        <f>SUMIF(Finanzplan[Kategorie],AusgabenKategorien[[#This Row],[Kategorie]],Finanzplan[Umfang aktuelle Kalkulation])</f>
        <v>-3127.66</v>
      </c>
      <c r="D15" s="2">
        <f>AusgabenKategorien[[#This Row],[Aktuell]]-AusgabenKategorien[[#This Row],[Beschluss StuPa]]</f>
        <v>-1127.6599999999999</v>
      </c>
      <c r="G15" t="str">
        <f>Reference!A8</f>
        <v>Bühne + Technik</v>
      </c>
      <c r="H15">
        <f>COUNTIF(Ausgaben[Arbeitskreis '[Auswahl']],Tabelle7[[#This Row],[Arbeitskreis]])</f>
        <v>7</v>
      </c>
      <c r="I15" s="8">
        <f>SUMIF(Ausgaben[Arbeitskreis '[Auswahl']],Tabelle7[[#This Row],[Arbeitskreis]],Ausgaben[Umfang '[€']])</f>
        <v>-17468.739999999998</v>
      </c>
      <c r="J15" s="9">
        <f>IFERROR(Tabelle7[[#This Row],[Ausgaben]]/SUM(Tabelle7[Ausgaben]),0)</f>
        <v>0.34462639961553726</v>
      </c>
      <c r="K15" s="8">
        <f>SUMIF(Einnahmen[Arbeitskreis],Tabelle7[[#This Row],[Arbeitskreis]],Einnahmen[Umfang])</f>
        <v>0</v>
      </c>
      <c r="L15" s="9">
        <f>IFERROR(Tabelle7[[#This Row],[Einnahmen]]/SUM(Tabelle7[Einnahmen]),0)</f>
        <v>0</v>
      </c>
      <c r="M15" s="2">
        <f>Tabelle7[[#This Row],[Ausgaben]]+Tabelle7[[#This Row],[Einnahmen]]</f>
        <v>-17468.739999999998</v>
      </c>
    </row>
    <row r="16" spans="1:14" x14ac:dyDescent="0.35">
      <c r="A16" t="str">
        <f>Reference!C9</f>
        <v>Sonstiges</v>
      </c>
      <c r="B16" s="8">
        <f>SUMIF(Finanzplan[Kategorie],AusgabenKategorien[[#This Row],[Kategorie]],Finanzplan[Umfang nach StuPa])</f>
        <v>-7150</v>
      </c>
      <c r="C16" s="8">
        <f>SUMIF(Finanzplan[Kategorie],AusgabenKategorien[[#This Row],[Kategorie]],Finanzplan[Umfang aktuelle Kalkulation])</f>
        <v>-6702.93</v>
      </c>
      <c r="D16" s="2">
        <f>AusgabenKategorien[[#This Row],[Aktuell]]-AusgabenKategorien[[#This Row],[Beschluss StuPa]]</f>
        <v>447.06999999999971</v>
      </c>
      <c r="G16" t="str">
        <f>Reference!A9</f>
        <v>IT + Website</v>
      </c>
      <c r="H16">
        <f>COUNTIF(Ausgaben[Arbeitskreis '[Auswahl']],Tabelle7[[#This Row],[Arbeitskreis]])</f>
        <v>2</v>
      </c>
      <c r="I16" s="8">
        <f>SUMIF(Ausgaben[Arbeitskreis '[Auswahl']],Tabelle7[[#This Row],[Arbeitskreis]],Ausgaben[Umfang '[€']])</f>
        <v>-20.96</v>
      </c>
      <c r="J16" s="9">
        <f>IFERROR(Tabelle7[[#This Row],[Ausgaben]]/SUM(Tabelle7[Ausgaben]),0)</f>
        <v>4.1350259583356684E-4</v>
      </c>
      <c r="K16" s="8">
        <f>SUMIF(Einnahmen[Arbeitskreis],Tabelle7[[#This Row],[Arbeitskreis]],Einnahmen[Umfang])</f>
        <v>0</v>
      </c>
      <c r="L16" s="9">
        <f>IFERROR(Tabelle7[[#This Row],[Einnahmen]]/SUM(Tabelle7[Einnahmen]),0)</f>
        <v>0</v>
      </c>
      <c r="M16" s="2">
        <f>Tabelle7[[#This Row],[Ausgaben]]+Tabelle7[[#This Row],[Einnahmen]]</f>
        <v>-20.96</v>
      </c>
    </row>
    <row r="17" spans="1:13" x14ac:dyDescent="0.35">
      <c r="A17" t="str">
        <f>Reference!C10</f>
        <v>Einnahmen</v>
      </c>
      <c r="B17" s="8">
        <f>SUMIF(Finanzplan[Kategorie],AusgabenKategorien[[#This Row],[Kategorie]],Finanzplan[Umfang nach StuPa])</f>
        <v>31000</v>
      </c>
      <c r="C17" s="8">
        <f>SUMIF(Finanzplan[Kategorie],AusgabenKategorien[[#This Row],[Kategorie]],Finanzplan[Umfang aktuelle Kalkulation])</f>
        <v>17425.25</v>
      </c>
      <c r="D17" s="2">
        <f>AusgabenKategorien[[#This Row],[Aktuell]]-AusgabenKategorien[[#This Row],[Beschluss StuPa]]</f>
        <v>-13574.75</v>
      </c>
      <c r="G17" t="str">
        <f>Reference!A10</f>
        <v>FnB</v>
      </c>
      <c r="H17">
        <f>COUNTIF(Ausgaben[Arbeitskreis '[Auswahl']],Tabelle7[[#This Row],[Arbeitskreis]])</f>
        <v>30</v>
      </c>
      <c r="I17" s="8">
        <f>SUMIF(Ausgaben[Arbeitskreis '[Auswahl']],Tabelle7[[#This Row],[Arbeitskreis]],Ausgaben[Umfang '[€']])</f>
        <v>-8334.9499999999989</v>
      </c>
      <c r="J17" s="9">
        <f>IFERROR(Tabelle7[[#This Row],[Ausgaben]]/SUM(Tabelle7[Ausgaben]),0)</f>
        <v>0.16443337123773794</v>
      </c>
      <c r="K17" s="8">
        <f>SUMIF(Einnahmen[Arbeitskreis],Tabelle7[[#This Row],[Arbeitskreis]],Einnahmen[Umfang])</f>
        <v>7448.19</v>
      </c>
      <c r="L17" s="9">
        <f>IFERROR(Tabelle7[[#This Row],[Einnahmen]]/SUM(Tabelle7[Einnahmen]),0)</f>
        <v>0.4268746500353332</v>
      </c>
      <c r="M17" s="2">
        <f>Tabelle7[[#This Row],[Ausgaben]]+Tabelle7[[#This Row],[Einnahmen]]</f>
        <v>-886.75999999999931</v>
      </c>
    </row>
    <row r="18" spans="1:13" x14ac:dyDescent="0.35">
      <c r="A18">
        <f>Reference!C11</f>
        <v>0</v>
      </c>
      <c r="B18" s="8">
        <f>SUMIF(Finanzplan[Kategorie],AusgabenKategorien[[#This Row],[Kategorie]],Finanzplan[Umfang nach StuPa])</f>
        <v>0</v>
      </c>
      <c r="C18" s="8">
        <f>SUMIF(Finanzplan[Kategorie],AusgabenKategorien[[#This Row],[Kategorie]],Finanzplan[Umfang aktuelle Kalkulation])</f>
        <v>0</v>
      </c>
      <c r="D18" s="2">
        <f>AusgabenKategorien[[#This Row],[Aktuell]]-AusgabenKategorien[[#This Row],[Beschluss StuPa]]</f>
        <v>0</v>
      </c>
      <c r="G18" t="str">
        <f>Reference!A11</f>
        <v>Team-Orga</v>
      </c>
      <c r="H18">
        <f>COUNTIF(Ausgaben[Arbeitskreis '[Auswahl']],Tabelle7[[#This Row],[Arbeitskreis]])</f>
        <v>4</v>
      </c>
      <c r="I18" s="8">
        <f>SUMIF(Ausgaben[Arbeitskreis '[Auswahl']],Tabelle7[[#This Row],[Arbeitskreis]],Ausgaben[Umfang '[€']])</f>
        <v>-1958.5900000000001</v>
      </c>
      <c r="J18" s="9">
        <f>IFERROR(Tabelle7[[#This Row],[Ausgaben]]/SUM(Tabelle7[Ausgaben]),0)</f>
        <v>3.8639410743018403E-2</v>
      </c>
      <c r="K18" s="8">
        <f>SUMIF(Einnahmen[Arbeitskreis],Tabelle7[[#This Row],[Arbeitskreis]],Einnahmen[Umfang])</f>
        <v>0</v>
      </c>
      <c r="L18" s="9">
        <f>IFERROR(Tabelle7[[#This Row],[Einnahmen]]/SUM(Tabelle7[Einnahmen]),0)</f>
        <v>0</v>
      </c>
      <c r="M18" s="2">
        <f>Tabelle7[[#This Row],[Ausgaben]]+Tabelle7[[#This Row],[Einnahmen]]</f>
        <v>-1958.5900000000001</v>
      </c>
    </row>
    <row r="19" spans="1:13" x14ac:dyDescent="0.35">
      <c r="A19">
        <f>Reference!C12</f>
        <v>0</v>
      </c>
      <c r="B19" s="8">
        <f>SUMIF(Finanzplan[Kategorie],AusgabenKategorien[[#This Row],[Kategorie]],Finanzplan[Umfang nach StuPa])</f>
        <v>0</v>
      </c>
      <c r="C19" s="8">
        <f>SUMIF(Finanzplan[Kategorie],AusgabenKategorien[[#This Row],[Kategorie]],Finanzplan[Umfang aktuelle Kalkulation])</f>
        <v>0</v>
      </c>
      <c r="D19" s="2">
        <f>AusgabenKategorien[[#This Row],[Aktuell]]-AusgabenKategorien[[#This Row],[Beschluss StuPa]]</f>
        <v>0</v>
      </c>
      <c r="G19" t="str">
        <f>Reference!A12</f>
        <v>Haupt-Orga</v>
      </c>
      <c r="H19">
        <f>COUNTIF(Ausgaben[Arbeitskreis '[Auswahl']],Tabelle7[[#This Row],[Arbeitskreis]])</f>
        <v>12</v>
      </c>
      <c r="I19" s="8">
        <f>SUMIF(Ausgaben[Arbeitskreis '[Auswahl']],Tabelle7[[#This Row],[Arbeitskreis]],Ausgaben[Umfang '[€']])</f>
        <v>-4654.34</v>
      </c>
      <c r="J19" s="9">
        <f>IFERROR(Tabelle7[[#This Row],[Ausgaben]]/SUM(Tabelle7[Ausgaben]),0)</f>
        <v>9.1821644651336035E-2</v>
      </c>
      <c r="K19" s="8">
        <f>SUMIF(Einnahmen[Arbeitskreis],Tabelle7[[#This Row],[Arbeitskreis]],Einnahmen[Umfang])</f>
        <v>10000</v>
      </c>
      <c r="L19" s="9">
        <f>IFERROR(Tabelle7[[#This Row],[Einnahmen]]/SUM(Tabelle7[Einnahmen]),0)</f>
        <v>0.57312534996466691</v>
      </c>
      <c r="M19" s="2">
        <f>Tabelle7[[#This Row],[Ausgaben]]+Tabelle7[[#This Row],[Einnahmen]]</f>
        <v>5345.66</v>
      </c>
    </row>
    <row r="20" spans="1:13" x14ac:dyDescent="0.35">
      <c r="A20">
        <f>Reference!C13</f>
        <v>0</v>
      </c>
      <c r="B20" s="8">
        <f>SUMIF(Finanzplan[Kategorie],AusgabenKategorien[[#This Row],[Kategorie]],Finanzplan[Umfang nach StuPa])</f>
        <v>0</v>
      </c>
      <c r="C20" s="8">
        <f>SUMIF(Finanzplan[Kategorie],AusgabenKategorien[[#This Row],[Kategorie]],Finanzplan[Umfang aktuelle Kalkulation])</f>
        <v>0</v>
      </c>
      <c r="D20" s="2">
        <f>AusgabenKategorien[[#This Row],[Aktuell]]-AusgabenKategorien[[#This Row],[Beschluss StuPa]]</f>
        <v>0</v>
      </c>
      <c r="G20" t="str">
        <f>Reference!A13</f>
        <v>Infrastruktur</v>
      </c>
      <c r="H20">
        <f>COUNTIF(Ausgaben[Arbeitskreis '[Auswahl']],Tabelle7[[#This Row],[Arbeitskreis]])</f>
        <v>8</v>
      </c>
      <c r="I20" s="8">
        <f>SUMIF(Ausgaben[Arbeitskreis '[Auswahl']],Tabelle7[[#This Row],[Arbeitskreis]],Ausgaben[Umfang '[€']])</f>
        <v>-9809.61</v>
      </c>
      <c r="J20" s="9">
        <f>IFERROR(Tabelle7[[#This Row],[Ausgaben]]/SUM(Tabelle7[Ausgaben]),0)</f>
        <v>0.19352572514861238</v>
      </c>
      <c r="K20" s="8">
        <f>SUMIF(Einnahmen[Arbeitskreis],Tabelle7[[#This Row],[Arbeitskreis]],Einnahmen[Umfang])</f>
        <v>0</v>
      </c>
      <c r="L20" s="9">
        <f>IFERROR(Tabelle7[[#This Row],[Einnahmen]]/SUM(Tabelle7[Einnahmen]),0)</f>
        <v>0</v>
      </c>
      <c r="M20" s="2">
        <f>Tabelle7[[#This Row],[Ausgaben]]+Tabelle7[[#This Row],[Einnahmen]]</f>
        <v>-9809.61</v>
      </c>
    </row>
    <row r="21" spans="1:13" x14ac:dyDescent="0.35">
      <c r="G21" t="str">
        <f>Reference!A14</f>
        <v>Dokumentation</v>
      </c>
      <c r="H21">
        <f>COUNTIF(Ausgaben[Arbeitskreis '[Auswahl']],Tabelle7[[#This Row],[Arbeitskreis]])</f>
        <v>0</v>
      </c>
      <c r="I21" s="8">
        <f>SUMIF(Ausgaben[Arbeitskreis '[Auswahl']],Tabelle7[[#This Row],[Arbeitskreis]],Ausgaben[Umfang '[€']])</f>
        <v>0</v>
      </c>
      <c r="J21" s="9">
        <f>IFERROR(Tabelle7[[#This Row],[Ausgaben]]/SUM(Tabelle7[Ausgaben]),0)</f>
        <v>0</v>
      </c>
      <c r="K21" s="8">
        <f>SUMIF(Einnahmen[Arbeitskreis],Tabelle7[[#This Row],[Arbeitskreis]],Einnahmen[Umfang])</f>
        <v>0</v>
      </c>
      <c r="L21" s="9">
        <f>IFERROR(Tabelle7[[#This Row],[Einnahmen]]/SUM(Tabelle7[Einnahmen]),0)</f>
        <v>0</v>
      </c>
      <c r="M21" s="2">
        <f>Tabelle7[[#This Row],[Ausgaben]]+Tabelle7[[#This Row],[Einnahmen]]</f>
        <v>0</v>
      </c>
    </row>
    <row r="22" spans="1:13" x14ac:dyDescent="0.35">
      <c r="G22" t="str">
        <f>Reference!A15</f>
        <v>Nachhaltigkeit</v>
      </c>
      <c r="H22">
        <f>COUNTIF(Ausgaben[Arbeitskreis '[Auswahl']],Tabelle7[[#This Row],[Arbeitskreis]])</f>
        <v>0</v>
      </c>
      <c r="I22" s="8">
        <f>SUMIF(Ausgaben[Arbeitskreis '[Auswahl']],Tabelle7[[#This Row],[Arbeitskreis]],Ausgaben[Umfang '[€']])</f>
        <v>0</v>
      </c>
      <c r="J22" s="9">
        <f>IFERROR(Tabelle7[[#This Row],[Ausgaben]]/SUM(Tabelle7[Ausgaben]),0)</f>
        <v>0</v>
      </c>
      <c r="K22" s="8">
        <f>SUMIF(Einnahmen[Arbeitskreis],Tabelle7[[#This Row],[Arbeitskreis]],Einnahmen[Umfang])</f>
        <v>0</v>
      </c>
      <c r="L22" s="9">
        <f>IFERROR(Tabelle7[[#This Row],[Einnahmen]]/SUM(Tabelle7[Einnahmen]),0)</f>
        <v>0</v>
      </c>
      <c r="M22" s="2">
        <f>Tabelle7[[#This Row],[Ausgaben]]+Tabelle7[[#This Row],[Einnahmen]]</f>
        <v>0</v>
      </c>
    </row>
    <row r="23" spans="1:13" x14ac:dyDescent="0.35">
      <c r="G23" t="str">
        <f>Reference!A16</f>
        <v>Öffentlichkeitsarbeit</v>
      </c>
      <c r="H23">
        <f>COUNTIF(Ausgaben[Arbeitskreis '[Auswahl']],Tabelle7[[#This Row],[Arbeitskreis]])</f>
        <v>13</v>
      </c>
      <c r="I23" s="8">
        <f>SUMIF(Ausgaben[Arbeitskreis '[Auswahl']],Tabelle7[[#This Row],[Arbeitskreis]],Ausgaben[Umfang '[€']])</f>
        <v>-3125.67</v>
      </c>
      <c r="J23" s="9">
        <f>IFERROR(Tabelle7[[#This Row],[Ausgaben]]/SUM(Tabelle7[Ausgaben]),0)</f>
        <v>6.1663771885453474E-2</v>
      </c>
      <c r="K23" s="8">
        <f>SUMIF(Einnahmen[Arbeitskreis],Tabelle7[[#This Row],[Arbeitskreis]],Einnahmen[Umfang])</f>
        <v>0</v>
      </c>
      <c r="L23" s="9">
        <f>IFERROR(Tabelle7[[#This Row],[Einnahmen]]/SUM(Tabelle7[Einnahmen]),0)</f>
        <v>0</v>
      </c>
      <c r="M23" s="2">
        <f>Tabelle7[[#This Row],[Ausgaben]]+Tabelle7[[#This Row],[Einnahmen]]</f>
        <v>-3125.67</v>
      </c>
    </row>
    <row r="24" spans="1:13" x14ac:dyDescent="0.35">
      <c r="G24">
        <f>Reference!A17</f>
        <v>0</v>
      </c>
      <c r="H24">
        <f>COUNTIF(Ausgaben[Arbeitskreis '[Auswahl']],Tabelle7[[#This Row],[Arbeitskreis]])</f>
        <v>0</v>
      </c>
      <c r="I24" s="8">
        <f>SUMIF(Ausgaben[Arbeitskreis '[Auswahl']],Tabelle7[[#This Row],[Arbeitskreis]],Ausgaben[Umfang '[€']])</f>
        <v>0</v>
      </c>
      <c r="J24" s="9">
        <f>IFERROR(Tabelle7[[#This Row],[Ausgaben]]/SUM(Tabelle7[Ausgaben]),0)</f>
        <v>0</v>
      </c>
      <c r="K24" s="8">
        <f>SUMIF(Einnahmen[Arbeitskreis],Tabelle7[[#This Row],[Arbeitskreis]],Einnahmen[Umfang])</f>
        <v>0</v>
      </c>
      <c r="L24" s="9">
        <f>IFERROR(Tabelle7[[#This Row],[Einnahmen]]/SUM(Tabelle7[Einnahmen]),0)</f>
        <v>0</v>
      </c>
      <c r="M24" s="2">
        <f>Tabelle7[[#This Row],[Ausgaben]]+Tabelle7[[#This Row],[Einnahmen]]</f>
        <v>0</v>
      </c>
    </row>
    <row r="28" spans="1:13" ht="17" x14ac:dyDescent="0.4">
      <c r="A28" s="5" t="s">
        <v>1</v>
      </c>
      <c r="B28" s="5"/>
      <c r="C28" s="5"/>
      <c r="D28" s="5"/>
      <c r="G28" s="5" t="s">
        <v>2</v>
      </c>
      <c r="H28" s="5"/>
      <c r="I28" s="5"/>
      <c r="J28" s="5"/>
    </row>
    <row r="29" spans="1:13" x14ac:dyDescent="0.35">
      <c r="A29" t="s">
        <v>16</v>
      </c>
      <c r="B29" t="s">
        <v>15</v>
      </c>
      <c r="C29" t="s">
        <v>17</v>
      </c>
      <c r="D29" t="s">
        <v>18</v>
      </c>
      <c r="G29" t="s">
        <v>16</v>
      </c>
      <c r="H29" t="s">
        <v>15</v>
      </c>
      <c r="I29" t="s">
        <v>17</v>
      </c>
      <c r="J29" t="s">
        <v>18</v>
      </c>
    </row>
    <row r="30" spans="1:13" x14ac:dyDescent="0.35">
      <c r="A30" t="s">
        <v>19</v>
      </c>
      <c r="B30">
        <f>COUNTA(Ausgaben[Position])</f>
        <v>129</v>
      </c>
      <c r="G30" t="s">
        <v>19</v>
      </c>
    </row>
    <row r="31" spans="1:13" x14ac:dyDescent="0.35">
      <c r="A31" t="s">
        <v>20</v>
      </c>
      <c r="B31">
        <f>COUNTA(Ausgaben[Position])</f>
        <v>129</v>
      </c>
      <c r="G31" t="s">
        <v>21</v>
      </c>
    </row>
    <row r="32" spans="1:13" x14ac:dyDescent="0.35">
      <c r="A32" t="s">
        <v>22</v>
      </c>
      <c r="B32">
        <f>COUNTA(Ausgaben[Position])</f>
        <v>129</v>
      </c>
      <c r="G32" t="s">
        <v>23</v>
      </c>
    </row>
  </sheetData>
  <conditionalFormatting sqref="H12:H24">
    <cfRule type="dataBar" priority="3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{000600F9-00BC-47D6-98F7-0037009600AC}</x14:id>
        </ext>
      </extLst>
    </cfRule>
  </conditionalFormatting>
  <conditionalFormatting sqref="J12:J24">
    <cfRule type="dataBar" priority="2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{007A005B-0046-454C-B533-006E0070006C}</x14:id>
        </ext>
      </extLst>
    </cfRule>
  </conditionalFormatting>
  <conditionalFormatting sqref="L12:L24">
    <cfRule type="dataBar" priority="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{004B00CC-00DF-44BC-AEB5-00D5000000F2}</x14:id>
        </ext>
      </extLst>
    </cfRule>
  </conditionalFormatting>
  <pageMargins left="0.7" right="0.7" top="0.78740157500000008" bottom="0.78740157500000008" header="0.3" footer="0.3"/>
  <pageSetup paperSize="9" orientation="portrait"/>
  <drawing r:id="rId1"/>
  <tableParts count="4">
    <tablePart r:id="rId2"/>
    <tablePart r:id="rId3"/>
    <tablePart r:id="rId4"/>
    <tablePart r:id="rId5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00600F9-00BC-47D6-98F7-0037009600AC}">
            <x14:dataBar minLength="0" maxLength="100" border="1" negativeBarBorderColorSameAsPositive="0">
              <x14:cfvo type="autoMin"/>
              <x14:cfvo type="autoMax"/>
              <x14:borderColor rgb="FFFFB628"/>
              <x14:negativeFillColor indexed="2"/>
              <x14:negativeBorderColor indexed="2"/>
              <x14:axisColor indexed="64"/>
            </x14:dataBar>
          </x14:cfRule>
          <xm:sqref>H12:H24</xm:sqref>
        </x14:conditionalFormatting>
        <x14:conditionalFormatting xmlns:xm="http://schemas.microsoft.com/office/excel/2006/main">
          <x14:cfRule type="dataBar" id="{007A005B-0046-454C-B533-006E0070006C}">
            <x14:dataBar minLength="0" maxLength="100" border="1" negativeBarBorderColorSameAsPositive="0">
              <x14:cfvo type="autoMin"/>
              <x14:cfvo type="autoMax"/>
              <x14:borderColor rgb="FFFF555A"/>
              <x14:negativeFillColor indexed="2"/>
              <x14:negativeBorderColor indexed="2"/>
              <x14:axisColor indexed="64"/>
            </x14:dataBar>
          </x14:cfRule>
          <xm:sqref>J12:J24</xm:sqref>
        </x14:conditionalFormatting>
        <x14:conditionalFormatting xmlns:xm="http://schemas.microsoft.com/office/excel/2006/main">
          <x14:cfRule type="dataBar" id="{004B00CC-00DF-44BC-AEB5-00D5000000F2}">
            <x14:dataBar minLength="0" maxLength="100" border="1" negativeBarBorderColorSameAsPositive="0">
              <x14:cfvo type="autoMin"/>
              <x14:cfvo type="autoMax"/>
              <x14:borderColor rgb="FF63C384"/>
              <x14:negativeFillColor indexed="2"/>
              <x14:negativeBorderColor indexed="2"/>
              <x14:axisColor indexed="64"/>
            </x14:dataBar>
          </x14:cfRule>
          <xm:sqref>L12:L24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43"/>
  <sheetViews>
    <sheetView topLeftCell="A13" zoomScale="90" workbookViewId="0">
      <selection activeCell="A28" sqref="A28"/>
    </sheetView>
  </sheetViews>
  <sheetFormatPr baseColWidth="10" defaultColWidth="8.90625" defaultRowHeight="14.5" x14ac:dyDescent="0.35"/>
  <cols>
    <col min="1" max="1" width="29.08984375" customWidth="1"/>
    <col min="2" max="2" width="17" customWidth="1"/>
    <col min="3" max="3" width="21" customWidth="1"/>
    <col min="4" max="6" width="18.81640625" customWidth="1"/>
    <col min="7" max="7" width="28.81640625" customWidth="1"/>
    <col min="8" max="8" width="18.81640625" customWidth="1"/>
    <col min="9" max="9" width="65.453125" customWidth="1"/>
    <col min="10" max="10" width="11" customWidth="1"/>
    <col min="14" max="14" width="12.54296875" customWidth="1"/>
    <col min="15" max="15" width="12.90625" customWidth="1"/>
    <col min="16" max="16" width="14.1796875" customWidth="1"/>
    <col min="17" max="17" width="14.6328125" customWidth="1"/>
  </cols>
  <sheetData>
    <row r="1" spans="1:9" ht="19.5" x14ac:dyDescent="0.45">
      <c r="A1" s="1" t="s">
        <v>24</v>
      </c>
      <c r="B1" s="1"/>
      <c r="C1" s="1"/>
      <c r="D1" s="1"/>
      <c r="E1" s="1"/>
      <c r="F1" s="1"/>
      <c r="G1" s="1"/>
      <c r="H1" s="1"/>
      <c r="I1" s="1"/>
    </row>
    <row r="2" spans="1:9" x14ac:dyDescent="0.35">
      <c r="A2" s="27" t="s">
        <v>25</v>
      </c>
      <c r="B2" s="27"/>
      <c r="C2" s="27"/>
      <c r="D2" s="27"/>
      <c r="E2" s="27"/>
      <c r="F2" s="27"/>
      <c r="G2" s="27"/>
      <c r="H2" s="27"/>
      <c r="I2" s="27"/>
    </row>
    <row r="4" spans="1:9" s="10" customFormat="1" ht="58.75" customHeight="1" x14ac:dyDescent="0.35">
      <c r="A4" s="10" t="s">
        <v>26</v>
      </c>
      <c r="B4" s="10" t="s">
        <v>27</v>
      </c>
      <c r="C4" s="10" t="s">
        <v>7</v>
      </c>
      <c r="D4" s="10" t="s">
        <v>28</v>
      </c>
      <c r="E4" s="10" t="s">
        <v>29</v>
      </c>
      <c r="F4" s="10" t="s">
        <v>30</v>
      </c>
      <c r="G4" s="10" t="s">
        <v>31</v>
      </c>
      <c r="H4" s="10" t="s">
        <v>32</v>
      </c>
      <c r="I4" s="10" t="s">
        <v>33</v>
      </c>
    </row>
    <row r="5" spans="1:9" x14ac:dyDescent="0.35">
      <c r="A5" t="s">
        <v>34</v>
      </c>
      <c r="B5" t="s">
        <v>35</v>
      </c>
      <c r="C5" t="s">
        <v>36</v>
      </c>
      <c r="D5" s="11">
        <v>-13800</v>
      </c>
      <c r="E5" s="12">
        <f>SUMIF(Ausgaben[Kostenstelle '[Auswahl']],Finanzplan[[#This Row],[Abkürzung Kostenstelle]],Ausgaben[Umfang '[€']])+SUMIF(Einnahmen[Kostenstelle],Finanzplan[[#This Row],[Abkürzung Kostenstelle]],Einnahmen[Umfang])</f>
        <v>-14589.35</v>
      </c>
      <c r="F5" s="8">
        <f>Finanzplan[[#This Row],[Umfang aktuelle Kalkulation]]-Finanzplan[[#This Row],[Umfang nach StuPa]]</f>
        <v>-789.35000000000036</v>
      </c>
      <c r="G5" s="9">
        <f>IFERROR(Finanzplan[[#This Row],[Umfang aktuelle Kalkulation]]/Finanzplan[[#This Row],[Umfang nach StuPa]],1)</f>
        <v>1.0571992753623189</v>
      </c>
      <c r="H5" s="13">
        <f>COUNTIF(Ausgaben[Kostenstelle '[Auswahl']],Finanzplan[[#This Row],[Abkürzung Kostenstelle]])+COUNTIF(Einnahmen[Kostenstelle],Finanzplan[[#This Row],[Abkürzung Kostenstelle]])</f>
        <v>34</v>
      </c>
      <c r="I5" t="s">
        <v>37</v>
      </c>
    </row>
    <row r="6" spans="1:9" x14ac:dyDescent="0.35">
      <c r="A6" t="s">
        <v>38</v>
      </c>
      <c r="B6" t="s">
        <v>39</v>
      </c>
      <c r="C6" t="s">
        <v>36</v>
      </c>
      <c r="D6" s="11">
        <v>-550</v>
      </c>
      <c r="E6" s="12">
        <f>SUMIF(Ausgaben[Kostenstelle '[Auswahl']],Finanzplan[[#This Row],[Abkürzung Kostenstelle]],Ausgaben[Umfang '[€']])+SUMIF(Einnahmen[Kostenstelle],Finanzplan[[#This Row],[Abkürzung Kostenstelle]],Einnahmen[Umfang])</f>
        <v>0</v>
      </c>
      <c r="F6" s="8">
        <f>Finanzplan[[#This Row],[Umfang aktuelle Kalkulation]]-Finanzplan[[#This Row],[Umfang nach StuPa]]</f>
        <v>550</v>
      </c>
      <c r="G6" s="9">
        <f>IFERROR(Finanzplan[[#This Row],[Umfang aktuelle Kalkulation]]/Finanzplan[[#This Row],[Umfang nach StuPa]],1)</f>
        <v>0</v>
      </c>
      <c r="H6" s="13">
        <f>COUNTIF(Ausgaben[Kostenstelle '[Auswahl']],Finanzplan[[#This Row],[Abkürzung Kostenstelle]])+COUNTIF(Einnahmen[Kostenstelle],Finanzplan[[#This Row],[Abkürzung Kostenstelle]])</f>
        <v>0</v>
      </c>
      <c r="I6" t="s">
        <v>40</v>
      </c>
    </row>
    <row r="7" spans="1:9" x14ac:dyDescent="0.35">
      <c r="A7" t="s">
        <v>41</v>
      </c>
      <c r="B7" t="s">
        <v>42</v>
      </c>
      <c r="C7" t="s">
        <v>36</v>
      </c>
      <c r="D7" s="11">
        <v>-250</v>
      </c>
      <c r="E7" s="12">
        <f>SUMIF(Ausgaben[Kostenstelle '[Auswahl']],Finanzplan[[#This Row],[Abkürzung Kostenstelle]],Ausgaben[Umfang '[€']])+SUMIF(Einnahmen[Kostenstelle],Finanzplan[[#This Row],[Abkürzung Kostenstelle]],Einnahmen[Umfang])</f>
        <v>-286.02</v>
      </c>
      <c r="F7" s="8">
        <f>Finanzplan[[#This Row],[Umfang aktuelle Kalkulation]]-Finanzplan[[#This Row],[Umfang nach StuPa]]</f>
        <v>-36.019999999999982</v>
      </c>
      <c r="G7" s="9">
        <f>IFERROR(Finanzplan[[#This Row],[Umfang aktuelle Kalkulation]]/Finanzplan[[#This Row],[Umfang nach StuPa]],1)</f>
        <v>1.14408</v>
      </c>
      <c r="H7" s="13">
        <f>COUNTIF(Ausgaben[Kostenstelle '[Auswahl']],Finanzplan[[#This Row],[Abkürzung Kostenstelle]])+COUNTIF(Einnahmen[Kostenstelle],Finanzplan[[#This Row],[Abkürzung Kostenstelle]])</f>
        <v>1</v>
      </c>
    </row>
    <row r="8" spans="1:9" x14ac:dyDescent="0.35">
      <c r="A8" t="s">
        <v>43</v>
      </c>
      <c r="B8" t="s">
        <v>44</v>
      </c>
      <c r="C8" t="s">
        <v>36</v>
      </c>
      <c r="D8" s="11">
        <v>-800</v>
      </c>
      <c r="E8" s="12">
        <f>SUMIF(Ausgaben[Kostenstelle '[Auswahl']],Finanzplan[[#This Row],[Abkürzung Kostenstelle]],Ausgaben[Umfang '[€']])+SUMIF(Einnahmen[Kostenstelle],Finanzplan[[#This Row],[Abkürzung Kostenstelle]],Einnahmen[Umfang])</f>
        <v>-168.97</v>
      </c>
      <c r="F8" s="8">
        <f>Finanzplan[[#This Row],[Umfang aktuelle Kalkulation]]-Finanzplan[[#This Row],[Umfang nach StuPa]]</f>
        <v>631.03</v>
      </c>
      <c r="G8" s="9">
        <f>IFERROR(Finanzplan[[#This Row],[Umfang aktuelle Kalkulation]]/Finanzplan[[#This Row],[Umfang nach StuPa]],1)</f>
        <v>0.2112125</v>
      </c>
      <c r="H8" s="13">
        <f>COUNTIF(Ausgaben[Kostenstelle '[Auswahl']],Finanzplan[[#This Row],[Abkürzung Kostenstelle]])+COUNTIF(Einnahmen[Kostenstelle],Finanzplan[[#This Row],[Abkürzung Kostenstelle]])</f>
        <v>1</v>
      </c>
      <c r="I8" t="s">
        <v>45</v>
      </c>
    </row>
    <row r="9" spans="1:9" x14ac:dyDescent="0.35">
      <c r="A9" t="s">
        <v>46</v>
      </c>
      <c r="B9" t="s">
        <v>47</v>
      </c>
      <c r="C9" t="s">
        <v>36</v>
      </c>
      <c r="D9" s="8">
        <v>-14500</v>
      </c>
      <c r="E9" s="12">
        <f>SUMIF(Ausgaben[Kostenstelle '[Auswahl']],Finanzplan[[#This Row],[Abkürzung Kostenstelle]],Ausgaben[Umfang '[€']])+SUMIF(Einnahmen[Kostenstelle],Finanzplan[[#This Row],[Abkürzung Kostenstelle]],Einnahmen[Umfang])</f>
        <v>-14225.26</v>
      </c>
      <c r="F9" s="8">
        <f>Finanzplan[[#This Row],[Umfang aktuelle Kalkulation]]-Finanzplan[[#This Row],[Umfang nach StuPa]]</f>
        <v>274.73999999999978</v>
      </c>
      <c r="G9" s="9">
        <f>IFERROR(Finanzplan[[#This Row],[Umfang aktuelle Kalkulation]]/Finanzplan[[#This Row],[Umfang nach StuPa]],1)</f>
        <v>0.98105241379310348</v>
      </c>
      <c r="H9" s="13">
        <f>COUNTIF(Ausgaben[Kostenstelle '[Auswahl']],Finanzplan[[#This Row],[Abkürzung Kostenstelle]])+COUNTIF(Einnahmen[Kostenstelle],Finanzplan[[#This Row],[Abkürzung Kostenstelle]])</f>
        <v>2</v>
      </c>
      <c r="I9" t="s">
        <v>48</v>
      </c>
    </row>
    <row r="10" spans="1:9" x14ac:dyDescent="0.35">
      <c r="A10" t="s">
        <v>49</v>
      </c>
      <c r="B10" t="s">
        <v>50</v>
      </c>
      <c r="C10" t="s">
        <v>36</v>
      </c>
      <c r="D10" s="8">
        <v>-3000</v>
      </c>
      <c r="E10" s="12">
        <f>SUMIF(Ausgaben[Kostenstelle '[Auswahl']],Finanzplan[[#This Row],[Abkürzung Kostenstelle]],Ausgaben[Umfang '[€']])+SUMIF(Einnahmen[Kostenstelle],Finanzplan[[#This Row],[Abkürzung Kostenstelle]],Einnahmen[Umfang])</f>
        <v>-3467.2</v>
      </c>
      <c r="F10" s="8">
        <f>Finanzplan[[#This Row],[Umfang aktuelle Kalkulation]]-Finanzplan[[#This Row],[Umfang nach StuPa]]</f>
        <v>-467.19999999999982</v>
      </c>
      <c r="G10" s="9">
        <f>IFERROR(Finanzplan[[#This Row],[Umfang aktuelle Kalkulation]]/Finanzplan[[#This Row],[Umfang nach StuPa]],1)</f>
        <v>1.1557333333333333</v>
      </c>
      <c r="H10" s="13">
        <f>COUNTIF(Ausgaben[Kostenstelle '[Auswahl']],Finanzplan[[#This Row],[Abkürzung Kostenstelle]])+COUNTIF(Einnahmen[Kostenstelle],Finanzplan[[#This Row],[Abkürzung Kostenstelle]])</f>
        <v>6</v>
      </c>
      <c r="I10" t="s">
        <v>51</v>
      </c>
    </row>
    <row r="11" spans="1:9" x14ac:dyDescent="0.35">
      <c r="A11" t="s">
        <v>52</v>
      </c>
      <c r="B11" t="s">
        <v>53</v>
      </c>
      <c r="C11" t="s">
        <v>36</v>
      </c>
      <c r="D11" s="8">
        <v>-600</v>
      </c>
      <c r="E11" s="12">
        <f>SUMIF(Ausgaben[Kostenstelle '[Auswahl']],Finanzplan[[#This Row],[Abkürzung Kostenstelle]],Ausgaben[Umfang '[€']])+SUMIF(Einnahmen[Kostenstelle],Finanzplan[[#This Row],[Abkürzung Kostenstelle]],Einnahmen[Umfang])</f>
        <v>-384.3</v>
      </c>
      <c r="F11" s="8">
        <f>Finanzplan[[#This Row],[Umfang aktuelle Kalkulation]]-Finanzplan[[#This Row],[Umfang nach StuPa]]</f>
        <v>215.7</v>
      </c>
      <c r="G11" s="9">
        <f>IFERROR(Finanzplan[[#This Row],[Umfang aktuelle Kalkulation]]/Finanzplan[[#This Row],[Umfang nach StuPa]],1)</f>
        <v>0.64050000000000007</v>
      </c>
      <c r="H11" s="13">
        <f>COUNTIF(Ausgaben[Kostenstelle '[Auswahl']],Finanzplan[[#This Row],[Abkürzung Kostenstelle]])+COUNTIF(Einnahmen[Kostenstelle],Finanzplan[[#This Row],[Abkürzung Kostenstelle]])</f>
        <v>3</v>
      </c>
    </row>
    <row r="12" spans="1:9" x14ac:dyDescent="0.35">
      <c r="A12" t="s">
        <v>54</v>
      </c>
      <c r="B12" t="s">
        <v>55</v>
      </c>
      <c r="C12" t="s">
        <v>36</v>
      </c>
      <c r="D12" s="8">
        <v>-76</v>
      </c>
      <c r="E12" s="12">
        <f>SUMIF(Ausgaben[Kostenstelle '[Auswahl']],Finanzplan[[#This Row],[Abkürzung Kostenstelle]],Ausgaben[Umfang '[€']])+SUMIF(Einnahmen[Kostenstelle],Finanzplan[[#This Row],[Abkürzung Kostenstelle]],Einnahmen[Umfang])</f>
        <v>-77.760000000000005</v>
      </c>
      <c r="F12" s="8">
        <f>Finanzplan[[#This Row],[Umfang aktuelle Kalkulation]]-Finanzplan[[#This Row],[Umfang nach StuPa]]</f>
        <v>-1.7600000000000051</v>
      </c>
      <c r="G12" s="9">
        <f>IFERROR(Finanzplan[[#This Row],[Umfang aktuelle Kalkulation]]/Finanzplan[[#This Row],[Umfang nach StuPa]],1)</f>
        <v>1.0231578947368423</v>
      </c>
      <c r="H12" s="13">
        <f>COUNTIF(Ausgaben[Kostenstelle '[Auswahl']],Finanzplan[[#This Row],[Abkürzung Kostenstelle]])+COUNTIF(Einnahmen[Kostenstelle],Finanzplan[[#This Row],[Abkürzung Kostenstelle]])</f>
        <v>5</v>
      </c>
      <c r="I12" t="s">
        <v>56</v>
      </c>
    </row>
    <row r="13" spans="1:9" x14ac:dyDescent="0.35">
      <c r="A13" t="s">
        <v>57</v>
      </c>
      <c r="B13" t="s">
        <v>58</v>
      </c>
      <c r="C13" t="s">
        <v>36</v>
      </c>
      <c r="D13" s="8">
        <v>-2500</v>
      </c>
      <c r="E13" s="12">
        <f>SUMIF(Ausgaben[Kostenstelle '[Auswahl']],Finanzplan[[#This Row],[Abkürzung Kostenstelle]],Ausgaben[Umfang '[€']])+SUMIF(Einnahmen[Kostenstelle],Finanzplan[[#This Row],[Abkürzung Kostenstelle]],Einnahmen[Umfang])</f>
        <v>-1843.6000000000001</v>
      </c>
      <c r="F13" s="8">
        <f>Finanzplan[[#This Row],[Umfang aktuelle Kalkulation]]-Finanzplan[[#This Row],[Umfang nach StuPa]]</f>
        <v>656.39999999999986</v>
      </c>
      <c r="G13" s="9">
        <f>IFERROR(Finanzplan[[#This Row],[Umfang aktuelle Kalkulation]]/Finanzplan[[#This Row],[Umfang nach StuPa]],1)</f>
        <v>0.7374400000000001</v>
      </c>
      <c r="H13" s="13">
        <f>COUNTIF(Ausgaben[Kostenstelle '[Auswahl']],Finanzplan[[#This Row],[Abkürzung Kostenstelle]])+COUNTIF(Einnahmen[Kostenstelle],Finanzplan[[#This Row],[Abkürzung Kostenstelle]])</f>
        <v>2</v>
      </c>
      <c r="I13" t="s">
        <v>59</v>
      </c>
    </row>
    <row r="14" spans="1:9" x14ac:dyDescent="0.35">
      <c r="A14" t="s">
        <v>60</v>
      </c>
      <c r="B14" t="s">
        <v>61</v>
      </c>
      <c r="C14" t="s">
        <v>36</v>
      </c>
      <c r="D14" s="8">
        <v>-2500</v>
      </c>
      <c r="E14" s="12">
        <f>SUMIF(Ausgaben[Kostenstelle '[Auswahl']],Finanzplan[[#This Row],[Abkürzung Kostenstelle]],Ausgaben[Umfang '[€']])+SUMIF(Einnahmen[Kostenstelle],Finanzplan[[#This Row],[Abkürzung Kostenstelle]],Einnahmen[Umfang])</f>
        <v>-4207.3300000000008</v>
      </c>
      <c r="F14" s="8">
        <f>Finanzplan[[#This Row],[Umfang aktuelle Kalkulation]]-Finanzplan[[#This Row],[Umfang nach StuPa]]</f>
        <v>-1707.3300000000008</v>
      </c>
      <c r="G14" s="9">
        <f>IFERROR(Finanzplan[[#This Row],[Umfang aktuelle Kalkulation]]/Finanzplan[[#This Row],[Umfang nach StuPa]],1)</f>
        <v>1.6829320000000003</v>
      </c>
      <c r="H14" s="13">
        <f>COUNTIF(Ausgaben[Kostenstelle '[Auswahl']],Finanzplan[[#This Row],[Abkürzung Kostenstelle]])+COUNTIF(Einnahmen[Kostenstelle],Finanzplan[[#This Row],[Abkürzung Kostenstelle]])</f>
        <v>25</v>
      </c>
      <c r="I14" t="s">
        <v>62</v>
      </c>
    </row>
    <row r="15" spans="1:9" x14ac:dyDescent="0.35">
      <c r="A15" t="s">
        <v>63</v>
      </c>
      <c r="B15" t="s">
        <v>64</v>
      </c>
      <c r="C15" t="s">
        <v>36</v>
      </c>
      <c r="D15" s="8">
        <v>-200</v>
      </c>
      <c r="E15" s="12">
        <f>SUMIF(Ausgaben[Kostenstelle '[Auswahl']],Finanzplan[[#This Row],[Abkürzung Kostenstelle]],Ausgaben[Umfang '[€']])+SUMIF(Einnahmen[Kostenstelle],Finanzplan[[#This Row],[Abkürzung Kostenstelle]],Einnahmen[Umfang])</f>
        <v>-166.6</v>
      </c>
      <c r="F15" s="8">
        <f>Finanzplan[[#This Row],[Umfang aktuelle Kalkulation]]-Finanzplan[[#This Row],[Umfang nach StuPa]]</f>
        <v>33.400000000000006</v>
      </c>
      <c r="G15" s="9">
        <f>IFERROR(Finanzplan[[#This Row],[Umfang aktuelle Kalkulation]]/Finanzplan[[#This Row],[Umfang nach StuPa]],1)</f>
        <v>0.83299999999999996</v>
      </c>
      <c r="H15" s="13">
        <f>COUNTIF(Ausgaben[Kostenstelle '[Auswahl']],Finanzplan[[#This Row],[Abkürzung Kostenstelle]])+COUNTIF(Einnahmen[Kostenstelle],Finanzplan[[#This Row],[Abkürzung Kostenstelle]])</f>
        <v>1</v>
      </c>
      <c r="I15" t="s">
        <v>65</v>
      </c>
    </row>
    <row r="16" spans="1:9" x14ac:dyDescent="0.35">
      <c r="A16" t="s">
        <v>66</v>
      </c>
      <c r="B16" t="s">
        <v>67</v>
      </c>
      <c r="C16" t="s">
        <v>68</v>
      </c>
      <c r="D16" s="8">
        <v>-1725</v>
      </c>
      <c r="E16" s="12">
        <f>SUMIF(Ausgaben[Kostenstelle '[Auswahl']],Finanzplan[[#This Row],[Abkürzung Kostenstelle]],Ausgaben[Umfang '[€']])+SUMIF(Einnahmen[Kostenstelle],Finanzplan[[#This Row],[Abkürzung Kostenstelle]],Einnahmen[Umfang])</f>
        <v>-1725</v>
      </c>
      <c r="F16" s="8">
        <f>Finanzplan[[#This Row],[Umfang aktuelle Kalkulation]]-Finanzplan[[#This Row],[Umfang nach StuPa]]</f>
        <v>0</v>
      </c>
      <c r="G16" s="9">
        <f>IFERROR(Finanzplan[[#This Row],[Umfang aktuelle Kalkulation]]/Finanzplan[[#This Row],[Umfang nach StuPa]],1)</f>
        <v>1</v>
      </c>
      <c r="H16" s="13">
        <f>COUNTIF(Ausgaben[Kostenstelle '[Auswahl']],Finanzplan[[#This Row],[Abkürzung Kostenstelle]])+COUNTIF(Einnahmen[Kostenstelle],Finanzplan[[#This Row],[Abkürzung Kostenstelle]])</f>
        <v>1</v>
      </c>
      <c r="I16" t="s">
        <v>69</v>
      </c>
    </row>
    <row r="17" spans="1:9" x14ac:dyDescent="0.35">
      <c r="A17" t="s">
        <v>70</v>
      </c>
      <c r="B17" t="s">
        <v>71</v>
      </c>
      <c r="C17" t="s">
        <v>68</v>
      </c>
      <c r="D17" s="8">
        <v>-4500</v>
      </c>
      <c r="E17" s="12">
        <v>-4151.79</v>
      </c>
      <c r="F17" s="8">
        <f>Finanzplan[[#This Row],[Umfang aktuelle Kalkulation]]-Finanzplan[[#This Row],[Umfang nach StuPa]]</f>
        <v>348.21000000000004</v>
      </c>
      <c r="G17" s="9">
        <f>IFERROR(Finanzplan[[#This Row],[Umfang aktuelle Kalkulation]]/Finanzplan[[#This Row],[Umfang nach StuPa]],1)</f>
        <v>0.92262</v>
      </c>
      <c r="H17" s="13">
        <f>COUNTIF(Ausgaben[Kostenstelle '[Auswahl']],Finanzplan[[#This Row],[Abkürzung Kostenstelle]])+COUNTIF(Einnahmen[Kostenstelle],Finanzplan[[#This Row],[Abkürzung Kostenstelle]])</f>
        <v>1</v>
      </c>
      <c r="I17" t="s">
        <v>72</v>
      </c>
    </row>
    <row r="18" spans="1:9" x14ac:dyDescent="0.35">
      <c r="A18" t="s">
        <v>73</v>
      </c>
      <c r="B18" t="s">
        <v>74</v>
      </c>
      <c r="C18" t="s">
        <v>68</v>
      </c>
      <c r="D18" s="8">
        <v>-1850</v>
      </c>
      <c r="E18" s="12">
        <f>SUMIF(Ausgaben[Kostenstelle '[Auswahl']],Finanzplan[[#This Row],[Abkürzung Kostenstelle]],Ausgaben[Umfang '[€']])+SUMIF(Einnahmen[Kostenstelle],Finanzplan[[#This Row],[Abkürzung Kostenstelle]],Einnahmen[Umfang])</f>
        <v>-1409</v>
      </c>
      <c r="F18" s="8">
        <f>Finanzplan[[#This Row],[Umfang aktuelle Kalkulation]]-Finanzplan[[#This Row],[Umfang nach StuPa]]</f>
        <v>441</v>
      </c>
      <c r="G18" s="9">
        <f>IFERROR(Finanzplan[[#This Row],[Umfang aktuelle Kalkulation]]/Finanzplan[[#This Row],[Umfang nach StuPa]],1)</f>
        <v>0.76162162162162161</v>
      </c>
      <c r="H18" s="13">
        <f>COUNTIF(Ausgaben[Kostenstelle '[Auswahl']],Finanzplan[[#This Row],[Abkürzung Kostenstelle]])+COUNTIF(Einnahmen[Kostenstelle],Finanzplan[[#This Row],[Abkürzung Kostenstelle]])</f>
        <v>1</v>
      </c>
      <c r="I18" t="s">
        <v>75</v>
      </c>
    </row>
    <row r="19" spans="1:9" x14ac:dyDescent="0.35">
      <c r="A19" t="s">
        <v>76</v>
      </c>
      <c r="B19" t="s">
        <v>77</v>
      </c>
      <c r="C19" t="s">
        <v>68</v>
      </c>
      <c r="D19" s="8">
        <v>-1000</v>
      </c>
      <c r="E19" s="8">
        <f>SUMIF(Ausgaben[Kostenstelle '[Auswahl']],Finanzplan[[#This Row],[Abkürzung Kostenstelle]],Ausgaben[Umfang '[€']])+SUMIF(Einnahmen[Kostenstelle],Finanzplan[[#This Row],[Abkürzung Kostenstelle]],Einnahmen[Umfang])</f>
        <v>-931.95</v>
      </c>
      <c r="F19" s="8">
        <f>Finanzplan[[#This Row],[Umfang aktuelle Kalkulation]]-Finanzplan[[#This Row],[Umfang nach StuPa]]</f>
        <v>68.049999999999955</v>
      </c>
      <c r="G19" s="9">
        <f>IFERROR(Finanzplan[[#This Row],[Umfang aktuelle Kalkulation]]/Finanzplan[[#This Row],[Umfang nach StuPa]],1)</f>
        <v>0.93195000000000006</v>
      </c>
      <c r="H19" s="13">
        <f>COUNTIF(Ausgaben[Kostenstelle '[Auswahl']],Finanzplan[[#This Row],[Abkürzung Kostenstelle]])+COUNTIF(Einnahmen[Kostenstelle],Finanzplan[[#This Row],[Abkürzung Kostenstelle]])</f>
        <v>2</v>
      </c>
      <c r="I19" t="s">
        <v>78</v>
      </c>
    </row>
    <row r="20" spans="1:9" x14ac:dyDescent="0.35">
      <c r="A20" t="s">
        <v>79</v>
      </c>
      <c r="B20" t="s">
        <v>80</v>
      </c>
      <c r="C20" t="s">
        <v>81</v>
      </c>
      <c r="D20" s="8">
        <v>0</v>
      </c>
      <c r="E20" s="8">
        <v>0</v>
      </c>
      <c r="F20" s="8">
        <f>Finanzplan[[#This Row],[Umfang aktuelle Kalkulation]]-Finanzplan[[#This Row],[Umfang nach StuPa]]</f>
        <v>0</v>
      </c>
      <c r="G20" s="9">
        <f>IFERROR(Finanzplan[[#This Row],[Umfang aktuelle Kalkulation]]/Finanzplan[[#This Row],[Umfang nach StuPa]],1)</f>
        <v>1</v>
      </c>
      <c r="H20" s="13">
        <f>COUNTIF(Ausgaben[Kostenstelle '[Auswahl']],Finanzplan[[#This Row],[Abkürzung Kostenstelle]])+COUNTIF(Einnahmen[Kostenstelle],Finanzplan[[#This Row],[Abkürzung Kostenstelle]])</f>
        <v>0</v>
      </c>
      <c r="I20" t="s">
        <v>82</v>
      </c>
    </row>
    <row r="21" spans="1:9" x14ac:dyDescent="0.35">
      <c r="A21" t="s">
        <v>83</v>
      </c>
      <c r="B21" t="s">
        <v>84</v>
      </c>
      <c r="C21" t="s">
        <v>81</v>
      </c>
      <c r="D21" s="8">
        <v>-10000</v>
      </c>
      <c r="E21" s="8">
        <f>SUMIF(Ausgaben[Kostenstelle '[Auswahl']],Finanzplan[[#This Row],[Abkürzung Kostenstelle]],Ausgaben[Umfang '[€']])+SUMIF(Einnahmen[Kostenstelle],Finanzplan[[#This Row],[Abkürzung Kostenstelle]],Einnahmen[Umfang])</f>
        <v>-4551.79</v>
      </c>
      <c r="F21" s="8">
        <f>Finanzplan[[#This Row],[Umfang aktuelle Kalkulation]]-Finanzplan[[#This Row],[Umfang nach StuPa]]</f>
        <v>5448.21</v>
      </c>
      <c r="G21" s="9">
        <f>IFERROR(Finanzplan[[#This Row],[Umfang aktuelle Kalkulation]]/Finanzplan[[#This Row],[Umfang nach StuPa]],1)</f>
        <v>0.455179</v>
      </c>
      <c r="H21" s="13">
        <f>COUNTIF(Ausgaben[Kostenstelle '[Auswahl']],Finanzplan[[#This Row],[Abkürzung Kostenstelle]])+COUNTIF(Einnahmen[Kostenstelle],Finanzplan[[#This Row],[Abkürzung Kostenstelle]])</f>
        <v>5</v>
      </c>
      <c r="I21" t="s">
        <v>85</v>
      </c>
    </row>
    <row r="22" spans="1:9" x14ac:dyDescent="0.35">
      <c r="A22" t="s">
        <v>86</v>
      </c>
      <c r="B22" t="s">
        <v>87</v>
      </c>
      <c r="C22" t="s">
        <v>88</v>
      </c>
      <c r="D22" s="8">
        <v>-2000</v>
      </c>
      <c r="E22" s="8">
        <f>SUMIF(Ausgaben[Kostenstelle '[Auswahl']],Finanzplan[[#This Row],[Abkürzung Kostenstelle]],Ausgaben[Umfang '[€']])+SUMIF(Einnahmen[Kostenstelle],Finanzplan[[#This Row],[Abkürzung Kostenstelle]],Einnahmen[Umfang])</f>
        <v>-3127.66</v>
      </c>
      <c r="F22" s="8">
        <f>Finanzplan[[#This Row],[Umfang aktuelle Kalkulation]]-Finanzplan[[#This Row],[Umfang nach StuPa]]</f>
        <v>-1127.6599999999999</v>
      </c>
      <c r="G22" s="9">
        <f>IFERROR(Finanzplan[[#This Row],[Umfang aktuelle Kalkulation]]/Finanzplan[[#This Row],[Umfang nach StuPa]],1)</f>
        <v>1.5638299999999998</v>
      </c>
      <c r="H22" s="13">
        <f>COUNTIF(Ausgaben[Kostenstelle '[Auswahl']],Finanzplan[[#This Row],[Abkürzung Kostenstelle]])+COUNTIF(Einnahmen[Kostenstelle],Finanzplan[[#This Row],[Abkürzung Kostenstelle]])</f>
        <v>14</v>
      </c>
      <c r="I22" t="s">
        <v>89</v>
      </c>
    </row>
    <row r="23" spans="1:9" x14ac:dyDescent="0.35">
      <c r="A23" t="s">
        <v>90</v>
      </c>
      <c r="B23" t="s">
        <v>91</v>
      </c>
      <c r="C23" t="s">
        <v>92</v>
      </c>
      <c r="D23" s="8">
        <v>-450</v>
      </c>
      <c r="E23" s="8">
        <f>SUMIF(Ausgaben[Kostenstelle '[Auswahl']],Finanzplan[[#This Row],[Abkürzung Kostenstelle]],Ausgaben[Umfang '[€']])+SUMIF(Einnahmen[Kostenstelle],Finanzplan[[#This Row],[Abkürzung Kostenstelle]],Einnahmen[Umfang])</f>
        <v>-290</v>
      </c>
      <c r="F23" s="8">
        <f>Finanzplan[[#This Row],[Umfang aktuelle Kalkulation]]-Finanzplan[[#This Row],[Umfang nach StuPa]]</f>
        <v>160</v>
      </c>
      <c r="G23" s="9">
        <f>IFERROR(Finanzplan[[#This Row],[Umfang aktuelle Kalkulation]]/Finanzplan[[#This Row],[Umfang nach StuPa]],1)</f>
        <v>0.64444444444444449</v>
      </c>
      <c r="H23" s="13">
        <f>COUNTIF(Ausgaben[Kostenstelle '[Auswahl']],Finanzplan[[#This Row],[Abkürzung Kostenstelle]])+COUNTIF(Einnahmen[Kostenstelle],Finanzplan[[#This Row],[Abkürzung Kostenstelle]])</f>
        <v>3</v>
      </c>
    </row>
    <row r="24" spans="1:9" x14ac:dyDescent="0.35">
      <c r="A24" t="s">
        <v>93</v>
      </c>
      <c r="B24" t="s">
        <v>94</v>
      </c>
      <c r="C24" t="s">
        <v>92</v>
      </c>
      <c r="D24" s="8">
        <v>-2000</v>
      </c>
      <c r="E24" s="8">
        <f>SUMIF(Ausgaben[Kostenstelle '[Auswahl']],Finanzplan[[#This Row],[Abkürzung Kostenstelle]],Ausgaben[Umfang '[€']])+SUMIF(Einnahmen[Kostenstelle],Finanzplan[[#This Row],[Abkürzung Kostenstelle]],Einnahmen[Umfang])</f>
        <v>-2520.0700000000002</v>
      </c>
      <c r="F24" s="8">
        <f>Finanzplan[[#This Row],[Umfang aktuelle Kalkulation]]-Finanzplan[[#This Row],[Umfang nach StuPa]]</f>
        <v>-520.07000000000016</v>
      </c>
      <c r="G24" s="9">
        <f>IFERROR(Finanzplan[[#This Row],[Umfang aktuelle Kalkulation]]/Finanzplan[[#This Row],[Umfang nach StuPa]],1)</f>
        <v>1.260035</v>
      </c>
      <c r="H24" s="13">
        <f>COUNTIF(Ausgaben[Kostenstelle '[Auswahl']],Finanzplan[[#This Row],[Abkürzung Kostenstelle]])+COUNTIF(Einnahmen[Kostenstelle],Finanzplan[[#This Row],[Abkürzung Kostenstelle]])</f>
        <v>9</v>
      </c>
    </row>
    <row r="25" spans="1:9" x14ac:dyDescent="0.35">
      <c r="A25" t="s">
        <v>95</v>
      </c>
      <c r="B25" t="s">
        <v>96</v>
      </c>
      <c r="C25" t="s">
        <v>92</v>
      </c>
      <c r="D25" s="8">
        <v>-1000</v>
      </c>
      <c r="E25" s="8">
        <f>SUMIF(Ausgaben[Kostenstelle '[Auswahl']],Finanzplan[[#This Row],[Abkürzung Kostenstelle]],Ausgaben[Umfang '[€']])+SUMIF(Einnahmen[Kostenstelle],Finanzplan[[#This Row],[Abkürzung Kostenstelle]],Einnahmen[Umfang])</f>
        <v>-953.86</v>
      </c>
      <c r="F25" s="8">
        <f>Finanzplan[[#This Row],[Umfang aktuelle Kalkulation]]-Finanzplan[[#This Row],[Umfang nach StuPa]]</f>
        <v>46.139999999999986</v>
      </c>
      <c r="G25" s="9">
        <f>IFERROR(Finanzplan[[#This Row],[Umfang aktuelle Kalkulation]]/Finanzplan[[#This Row],[Umfang nach StuPa]],1)</f>
        <v>0.95386000000000004</v>
      </c>
      <c r="H25" s="13">
        <f>COUNTIF(Ausgaben[Kostenstelle '[Auswahl']],Finanzplan[[#This Row],[Abkürzung Kostenstelle]])+COUNTIF(Einnahmen[Kostenstelle],Finanzplan[[#This Row],[Abkürzung Kostenstelle]])</f>
        <v>13</v>
      </c>
    </row>
    <row r="26" spans="1:9" x14ac:dyDescent="0.35">
      <c r="A26" t="s">
        <v>97</v>
      </c>
      <c r="B26" t="s">
        <v>98</v>
      </c>
      <c r="C26" t="s">
        <v>92</v>
      </c>
      <c r="D26" s="8">
        <v>0</v>
      </c>
      <c r="E26" s="8">
        <f>SUMIF(Ausgaben[Kostenstelle '[Auswahl']],Finanzplan[[#This Row],[Abkürzung Kostenstelle]],Ausgaben[Umfang '[€']])+SUMIF(Einnahmen[Kostenstelle],Finanzplan[[#This Row],[Abkürzung Kostenstelle]],Einnahmen[Umfang])</f>
        <v>0</v>
      </c>
      <c r="F26" s="8">
        <f>Finanzplan[[#This Row],[Umfang aktuelle Kalkulation]]-Finanzplan[[#This Row],[Umfang nach StuPa]]</f>
        <v>0</v>
      </c>
      <c r="G26" s="9">
        <f>IFERROR(Finanzplan[[#This Row],[Umfang aktuelle Kalkulation]]/Finanzplan[[#This Row],[Umfang nach StuPa]],1)</f>
        <v>1</v>
      </c>
      <c r="H26" s="13">
        <f>COUNTIF(Ausgaben[Kostenstelle '[Auswahl']],Finanzplan[[#This Row],[Abkürzung Kostenstelle]])+COUNTIF(Einnahmen[Kostenstelle],Finanzplan[[#This Row],[Abkürzung Kostenstelle]])</f>
        <v>0</v>
      </c>
      <c r="I26" t="s">
        <v>99</v>
      </c>
    </row>
    <row r="27" spans="1:9" x14ac:dyDescent="0.35">
      <c r="A27" t="s">
        <v>100</v>
      </c>
      <c r="B27" t="s">
        <v>101</v>
      </c>
      <c r="C27" t="s">
        <v>92</v>
      </c>
      <c r="D27" s="8">
        <v>-3700</v>
      </c>
      <c r="E27" s="8">
        <f>SUMIF(Ausgaben[Kostenstelle '[Auswahl']],Finanzplan[[#This Row],[Abkürzung Kostenstelle]],Ausgaben[Umfang '[€']])+SUMIF(Einnahmen[Kostenstelle],Finanzplan[[#This Row],[Abkürzung Kostenstelle]],Einnahmen[Umfang])</f>
        <v>-2939</v>
      </c>
      <c r="F27" s="8">
        <f>Finanzplan[[#This Row],[Umfang aktuelle Kalkulation]]-Finanzplan[[#This Row],[Umfang nach StuPa]]</f>
        <v>761</v>
      </c>
      <c r="G27" s="9">
        <f>IFERROR(Finanzplan[[#This Row],[Umfang aktuelle Kalkulation]]/Finanzplan[[#This Row],[Umfang nach StuPa]],1)</f>
        <v>0.79432432432432432</v>
      </c>
      <c r="H27" s="13">
        <f>COUNTIF(Ausgaben[Kostenstelle '[Auswahl']],Finanzplan[[#This Row],[Abkürzung Kostenstelle]])+COUNTIF(Einnahmen[Kostenstelle],Finanzplan[[#This Row],[Abkürzung Kostenstelle]])</f>
        <v>1</v>
      </c>
    </row>
    <row r="28" spans="1:9" x14ac:dyDescent="0.35">
      <c r="A28" t="s">
        <v>102</v>
      </c>
      <c r="B28" t="s">
        <v>103</v>
      </c>
      <c r="C28" t="s">
        <v>2</v>
      </c>
      <c r="D28" s="8">
        <v>1000</v>
      </c>
      <c r="E28" s="8">
        <f>SUMIF(Ausgaben[Kostenstelle '[Auswahl']],Finanzplan[[#This Row],[Abkürzung Kostenstelle]],Ausgaben[Umfang '[€']])+SUMIF(Einnahmen[Kostenstelle],Finanzplan[[#This Row],[Abkürzung Kostenstelle]],Einnahmen[Umfang])</f>
        <v>1000</v>
      </c>
      <c r="F28" s="8">
        <f>Finanzplan[[#This Row],[Umfang aktuelle Kalkulation]]-Finanzplan[[#This Row],[Umfang nach StuPa]]</f>
        <v>0</v>
      </c>
      <c r="G28" s="9">
        <f>IFERROR(Finanzplan[[#This Row],[Umfang aktuelle Kalkulation]]/Finanzplan[[#This Row],[Umfang nach StuPa]],1)</f>
        <v>1</v>
      </c>
      <c r="H28" s="13">
        <f>COUNTIF(Ausgaben[Kostenstelle '[Auswahl']],Finanzplan[[#This Row],[Abkürzung Kostenstelle]])+COUNTIF(Einnahmen[Kostenstelle],Finanzplan[[#This Row],[Abkürzung Kostenstelle]])</f>
        <v>1</v>
      </c>
    </row>
    <row r="29" spans="1:9" x14ac:dyDescent="0.35">
      <c r="A29" t="s">
        <v>104</v>
      </c>
      <c r="B29" t="s">
        <v>105</v>
      </c>
      <c r="C29" t="s">
        <v>2</v>
      </c>
      <c r="D29" s="8">
        <v>4000</v>
      </c>
      <c r="E29" s="8">
        <f>SUMIF(Ausgaben[Kostenstelle '[Auswahl']],Finanzplan[[#This Row],[Abkürzung Kostenstelle]],Ausgaben[Umfang '[€']])+SUMIF(Einnahmen[Kostenstelle],Finanzplan[[#This Row],[Abkürzung Kostenstelle]],Einnahmen[Umfang])</f>
        <v>4000</v>
      </c>
      <c r="F29" s="8">
        <f>Finanzplan[[#This Row],[Umfang aktuelle Kalkulation]]-Finanzplan[[#This Row],[Umfang nach StuPa]]</f>
        <v>0</v>
      </c>
      <c r="G29" s="9">
        <f>IFERROR(Finanzplan[[#This Row],[Umfang aktuelle Kalkulation]]/Finanzplan[[#This Row],[Umfang nach StuPa]],1)</f>
        <v>1</v>
      </c>
      <c r="H29" s="13">
        <f>COUNTIF(Ausgaben[Kostenstelle '[Auswahl']],Finanzplan[[#This Row],[Abkürzung Kostenstelle]])+COUNTIF(Einnahmen[Kostenstelle],Finanzplan[[#This Row],[Abkürzung Kostenstelle]])</f>
        <v>1</v>
      </c>
    </row>
    <row r="30" spans="1:9" x14ac:dyDescent="0.35">
      <c r="A30" t="s">
        <v>106</v>
      </c>
      <c r="B30" t="s">
        <v>107</v>
      </c>
      <c r="C30" t="s">
        <v>2</v>
      </c>
      <c r="D30" s="8">
        <v>5000</v>
      </c>
      <c r="E30" s="8">
        <f>SUMIF(Ausgaben[Kostenstelle '[Auswahl']],Finanzplan[[#This Row],[Abkürzung Kostenstelle]],Ausgaben[Umfang '[€']])+SUMIF(Einnahmen[Kostenstelle],Finanzplan[[#This Row],[Abkürzung Kostenstelle]],Einnahmen[Umfang])</f>
        <v>5000</v>
      </c>
      <c r="F30" s="8">
        <f>Finanzplan[[#This Row],[Umfang aktuelle Kalkulation]]-Finanzplan[[#This Row],[Umfang nach StuPa]]</f>
        <v>0</v>
      </c>
      <c r="G30" s="9">
        <f>IFERROR(Finanzplan[[#This Row],[Umfang aktuelle Kalkulation]]/Finanzplan[[#This Row],[Umfang nach StuPa]],1)</f>
        <v>1</v>
      </c>
      <c r="H30" s="13">
        <f>COUNTIF(Ausgaben[Kostenstelle '[Auswahl']],Finanzplan[[#This Row],[Abkürzung Kostenstelle]])+COUNTIF(Einnahmen[Kostenstelle],Finanzplan[[#This Row],[Abkürzung Kostenstelle]])</f>
        <v>1</v>
      </c>
    </row>
    <row r="31" spans="1:9" x14ac:dyDescent="0.35">
      <c r="A31" t="s">
        <v>108</v>
      </c>
      <c r="B31" t="s">
        <v>109</v>
      </c>
      <c r="C31" t="s">
        <v>2</v>
      </c>
      <c r="D31" s="8">
        <v>20000</v>
      </c>
      <c r="E31" s="8">
        <f>SUMIF(Ausgaben[Kostenstelle '[Auswahl']],Finanzplan[[#This Row],[Abkürzung Kostenstelle]],Ausgaben[Umfang '[€']])+SUMIF(Einnahmen[Kostenstelle],Finanzplan[[#This Row],[Abkürzung Kostenstelle]],Einnahmen[Umfang])</f>
        <v>6883.25</v>
      </c>
      <c r="F31" s="8">
        <f>Finanzplan[[#This Row],[Umfang aktuelle Kalkulation]]-Finanzplan[[#This Row],[Umfang nach StuPa]]</f>
        <v>-13116.75</v>
      </c>
      <c r="G31" s="9">
        <f>IFERROR(Finanzplan[[#This Row],[Umfang aktuelle Kalkulation]]/Finanzplan[[#This Row],[Umfang nach StuPa]],1)</f>
        <v>0.34416249999999998</v>
      </c>
      <c r="H31" s="13">
        <f>COUNTIF(Ausgaben[Kostenstelle '[Auswahl']],Finanzplan[[#This Row],[Abkürzung Kostenstelle]])+COUNTIF(Einnahmen[Kostenstelle],Finanzplan[[#This Row],[Abkürzung Kostenstelle]])</f>
        <v>2</v>
      </c>
      <c r="I31" t="s">
        <v>110</v>
      </c>
    </row>
    <row r="32" spans="1:9" x14ac:dyDescent="0.35">
      <c r="A32" t="s">
        <v>111</v>
      </c>
      <c r="B32" t="s">
        <v>112</v>
      </c>
      <c r="C32" t="s">
        <v>2</v>
      </c>
      <c r="D32" s="8">
        <v>0</v>
      </c>
      <c r="E32" s="8">
        <f>SUMIF(Ausgaben[Kostenstelle '[Auswahl']],Finanzplan[[#This Row],[Abkürzung Kostenstelle]],Ausgaben[Umfang '[€']])+SUMIF(Einnahmen[Kostenstelle],Finanzplan[[#This Row],[Abkürzung Kostenstelle]],Einnahmen[Umfang])</f>
        <v>0</v>
      </c>
      <c r="F32" s="8">
        <f>Finanzplan[[#This Row],[Umfang aktuelle Kalkulation]]-Finanzplan[[#This Row],[Umfang nach StuPa]]</f>
        <v>0</v>
      </c>
      <c r="G32" s="9">
        <f>IFERROR(Finanzplan[[#This Row],[Umfang aktuelle Kalkulation]]/Finanzplan[[#This Row],[Umfang nach StuPa]],1)</f>
        <v>1</v>
      </c>
      <c r="H32" s="13">
        <f>COUNTIF(Ausgaben[Kostenstelle '[Auswahl']],Finanzplan[[#This Row],[Abkürzung Kostenstelle]])+COUNTIF(Einnahmen[Kostenstelle],Finanzplan[[#This Row],[Abkürzung Kostenstelle]])</f>
        <v>0</v>
      </c>
      <c r="I32" t="s">
        <v>113</v>
      </c>
    </row>
    <row r="33" spans="1:9" x14ac:dyDescent="0.35">
      <c r="A33" t="s">
        <v>114</v>
      </c>
      <c r="B33" t="s">
        <v>115</v>
      </c>
      <c r="C33" t="s">
        <v>2</v>
      </c>
      <c r="D33" s="8">
        <v>0</v>
      </c>
      <c r="E33" s="8">
        <f>SUMIF(Ausgaben[Kostenstelle '[Auswahl']],Finanzplan[[#This Row],[Abkürzung Kostenstelle]],Ausgaben[Umfang '[€']])+SUMIF(Einnahmen[Kostenstelle],Finanzplan[[#This Row],[Abkürzung Kostenstelle]],Einnahmen[Umfang])</f>
        <v>0</v>
      </c>
      <c r="F33" s="8">
        <f>Finanzplan[[#This Row],[Umfang aktuelle Kalkulation]]-Finanzplan[[#This Row],[Umfang nach StuPa]]</f>
        <v>0</v>
      </c>
      <c r="G33" s="9">
        <f>IFERROR(Finanzplan[[#This Row],[Umfang aktuelle Kalkulation]]/Finanzplan[[#This Row],[Umfang nach StuPa]],1)</f>
        <v>1</v>
      </c>
      <c r="H33" s="13">
        <f>COUNTIF(Ausgaben[Kostenstelle '[Auswahl']],Finanzplan[[#This Row],[Abkürzung Kostenstelle]])+COUNTIF(Einnahmen[Kostenstelle],Finanzplan[[#This Row],[Abkürzung Kostenstelle]])</f>
        <v>0</v>
      </c>
      <c r="I33" t="s">
        <v>116</v>
      </c>
    </row>
    <row r="34" spans="1:9" x14ac:dyDescent="0.35">
      <c r="A34" t="s">
        <v>117</v>
      </c>
      <c r="B34" t="s">
        <v>118</v>
      </c>
      <c r="C34" t="s">
        <v>2</v>
      </c>
      <c r="D34" s="8">
        <v>0</v>
      </c>
      <c r="E34" s="8">
        <f>SUMIF(Ausgaben[Kostenstelle '[Auswahl']],Finanzplan[[#This Row],[Abkürzung Kostenstelle]],Ausgaben[Umfang '[€']])+SUMIF(Einnahmen[Kostenstelle],Finanzplan[[#This Row],[Abkürzung Kostenstelle]],Einnahmen[Umfang])</f>
        <v>0</v>
      </c>
      <c r="F34" s="8">
        <f>Finanzplan[[#This Row],[Umfang aktuelle Kalkulation]]-Finanzplan[[#This Row],[Umfang nach StuPa]]</f>
        <v>0</v>
      </c>
      <c r="G34" s="9">
        <f>IFERROR(Finanzplan[[#This Row],[Umfang aktuelle Kalkulation]]/Finanzplan[[#This Row],[Umfang nach StuPa]],1)</f>
        <v>1</v>
      </c>
      <c r="H34" s="13">
        <f>COUNTIF(Ausgaben[Kostenstelle '[Auswahl']],Finanzplan[[#This Row],[Abkürzung Kostenstelle]])+COUNTIF(Einnahmen[Kostenstelle],Finanzplan[[#This Row],[Abkürzung Kostenstelle]])</f>
        <v>0</v>
      </c>
    </row>
    <row r="35" spans="1:9" x14ac:dyDescent="0.35">
      <c r="A35" t="s">
        <v>119</v>
      </c>
      <c r="B35" t="s">
        <v>120</v>
      </c>
      <c r="C35" t="s">
        <v>2</v>
      </c>
      <c r="D35" s="8">
        <v>1000</v>
      </c>
      <c r="E35" s="8">
        <f>SUMIF(Ausgaben[Kostenstelle '[Auswahl']],Finanzplan[[#This Row],[Abkürzung Kostenstelle]],Ausgaben[Umfang '[€']])+SUMIF(Einnahmen[Kostenstelle],Finanzplan[[#This Row],[Abkürzung Kostenstelle]],Einnahmen[Umfang])</f>
        <v>542</v>
      </c>
      <c r="F35" s="8">
        <f>Finanzplan[[#This Row],[Umfang aktuelle Kalkulation]]-Finanzplan[[#This Row],[Umfang nach StuPa]]</f>
        <v>-458</v>
      </c>
      <c r="G35" s="9">
        <f>IFERROR(Finanzplan[[#This Row],[Umfang aktuelle Kalkulation]]/Finanzplan[[#This Row],[Umfang nach StuPa]],1)</f>
        <v>0.54200000000000004</v>
      </c>
      <c r="H35" s="13">
        <f>COUNTIF(Ausgaben[Kostenstelle '[Auswahl']],Finanzplan[[#This Row],[Abkürzung Kostenstelle]])+COUNTIF(Einnahmen[Kostenstelle],Finanzplan[[#This Row],[Abkürzung Kostenstelle]])</f>
        <v>6</v>
      </c>
      <c r="I35" t="s">
        <v>121</v>
      </c>
    </row>
    <row r="36" spans="1:9" x14ac:dyDescent="0.35">
      <c r="A36" t="s">
        <v>122</v>
      </c>
      <c r="B36" t="s">
        <v>123</v>
      </c>
      <c r="C36" t="s">
        <v>36</v>
      </c>
      <c r="D36" s="8">
        <v>0</v>
      </c>
      <c r="E36" s="8">
        <f>SUMIF(Ausgaben[Kostenstelle '[Auswahl']],Finanzplan[[#This Row],[Abkürzung Kostenstelle]],Ausgaben[Umfang '[€']])+SUMIF(Einnahmen[Kostenstelle],Finanzplan[[#This Row],[Abkürzung Kostenstelle]],Einnahmen[Umfang])</f>
        <v>0</v>
      </c>
      <c r="F36" s="8">
        <f>Finanzplan[[#This Row],[Umfang aktuelle Kalkulation]]-Finanzplan[[#This Row],[Umfang nach StuPa]]</f>
        <v>0</v>
      </c>
      <c r="G36" s="9">
        <f>IFERROR(Finanzplan[[#This Row],[Umfang aktuelle Kalkulation]]/Finanzplan[[#This Row],[Umfang nach StuPa]],1)</f>
        <v>1</v>
      </c>
      <c r="H36" s="13">
        <f>COUNTIF(Ausgaben[Kostenstelle '[Auswahl']],Finanzplan[[#This Row],[Abkürzung Kostenstelle]])+COUNTIF(Einnahmen[Kostenstelle],Finanzplan[[#This Row],[Abkürzung Kostenstelle]])</f>
        <v>0</v>
      </c>
      <c r="I36" t="s">
        <v>124</v>
      </c>
    </row>
    <row r="37" spans="1:9" x14ac:dyDescent="0.35">
      <c r="D37" s="2">
        <f>SUM(Finanzplan[Umfang nach StuPa])</f>
        <v>-36001</v>
      </c>
      <c r="E37" s="2">
        <f>SUBTOTAL(109,Finanzplan[Umfang aktuelle Kalkulation])</f>
        <v>-44591.26</v>
      </c>
      <c r="F37" s="2">
        <f>SUBTOTAL(109,Finanzplan[Differenz (Budget übrig nach StuPa)])</f>
        <v>-8590.260000000002</v>
      </c>
      <c r="G37" s="14"/>
      <c r="H37" s="15"/>
    </row>
    <row r="38" spans="1:9" x14ac:dyDescent="0.35">
      <c r="D38" s="8"/>
      <c r="E38" s="8"/>
      <c r="F38" s="8"/>
      <c r="G38" s="8"/>
      <c r="H38" s="8"/>
    </row>
    <row r="39" spans="1:9" x14ac:dyDescent="0.35">
      <c r="D39" s="8"/>
      <c r="E39" s="8"/>
      <c r="F39" s="8"/>
      <c r="G39" s="8"/>
      <c r="H39" s="8"/>
    </row>
    <row r="40" spans="1:9" x14ac:dyDescent="0.35">
      <c r="D40" s="8"/>
      <c r="E40" s="8"/>
      <c r="F40" s="8"/>
      <c r="G40" s="8"/>
      <c r="H40" s="8"/>
    </row>
    <row r="41" spans="1:9" x14ac:dyDescent="0.35">
      <c r="D41" s="8"/>
      <c r="E41" s="8"/>
      <c r="F41" s="8"/>
      <c r="G41" s="8"/>
      <c r="H41" s="8"/>
    </row>
    <row r="42" spans="1:9" x14ac:dyDescent="0.35">
      <c r="D42" s="8"/>
      <c r="E42" s="8"/>
      <c r="F42" s="8"/>
      <c r="G42" s="8"/>
      <c r="H42" s="8"/>
    </row>
    <row r="43" spans="1:9" x14ac:dyDescent="0.35">
      <c r="D43" s="8"/>
      <c r="E43" s="8"/>
      <c r="F43" s="8"/>
      <c r="G43" s="8"/>
      <c r="H43" s="8"/>
    </row>
  </sheetData>
  <mergeCells count="1">
    <mergeCell ref="A2:I2"/>
  </mergeCells>
  <conditionalFormatting sqref="F5:F36">
    <cfRule type="colorScale" priority="4">
      <colorScale>
        <cfvo type="num" val="0"/>
        <cfvo type="num" val="1"/>
        <color theme="5" tint="0.59999389629810485"/>
        <color theme="9" tint="0.59999389629810485"/>
      </colorScale>
    </cfRule>
  </conditionalFormatting>
  <conditionalFormatting sqref="G5:G36">
    <cfRule type="dataBar" priority="1">
      <dataBar>
        <cfvo type="min"/>
        <cfvo type="max"/>
        <color rgb="FFD6007B"/>
      </dataBar>
      <extLst>
        <ext xmlns:x14="http://schemas.microsoft.com/office/spreadsheetml/2009/9/main" uri="{B025F937-C7B1-47D3-B67F-A62EFF666E3E}">
          <x14:id>{00980027-0073-462B-B6AA-007A006F004B}</x14:id>
        </ext>
      </extLst>
    </cfRule>
  </conditionalFormatting>
  <conditionalFormatting sqref="H5:H36"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{00670038-00B5-44BB-A59B-00BA00B00088}</x14:id>
        </ext>
      </extLst>
    </cfRule>
  </conditionalFormatting>
  <pageMargins left="0.7" right="0.7" top="0.75" bottom="0.75" header="0.3" footer="0.3"/>
  <pageSetup paperSize="9" orientation="portrait"/>
  <tableParts count="1">
    <tablePart r:id="rId1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0980027-0073-462B-B6AA-007A006F004B}">
            <x14:dataBar minLength="0" maxLength="100" border="1" negativeBarBorderColorSameAsPositive="0">
              <x14:cfvo type="autoMin"/>
              <x14:cfvo type="autoMax"/>
              <x14:borderColor rgb="FFD6007B"/>
              <x14:negativeFillColor indexed="2"/>
              <x14:negativeBorderColor indexed="2"/>
              <x14:axisColor indexed="64"/>
            </x14:dataBar>
          </x14:cfRule>
          <xm:sqref>G5:G36</xm:sqref>
        </x14:conditionalFormatting>
        <x14:conditionalFormatting xmlns:xm="http://schemas.microsoft.com/office/excel/2006/main">
          <x14:cfRule type="dataBar" id="{00670038-00B5-44BB-A59B-00BA00B0008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indexed="2"/>
              <x14:negativeBorderColor indexed="2"/>
              <x14:axisColor indexed="64"/>
            </x14:dataBar>
          </x14:cfRule>
          <xm:sqref>H5:H36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Reference!$C$5:$C$19</xm:f>
          </x14:formula1>
          <xm:sqref>C5:C36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205"/>
  <sheetViews>
    <sheetView workbookViewId="0">
      <pane ySplit="6" topLeftCell="A19" activePane="bottomLeft" state="frozen"/>
      <selection activeCell="I135" sqref="I135"/>
      <selection pane="bottomLeft" activeCell="B26" sqref="B26"/>
    </sheetView>
  </sheetViews>
  <sheetFormatPr baseColWidth="10" defaultRowHeight="14.5" x14ac:dyDescent="0.35"/>
  <cols>
    <col min="1" max="1" width="8.1796875" customWidth="1"/>
    <col min="2" max="2" width="21.90625" customWidth="1"/>
    <col min="3" max="3" width="13.08984375" customWidth="1"/>
    <col min="4" max="4" width="14.54296875" customWidth="1"/>
    <col min="5" max="5" width="13" customWidth="1"/>
    <col min="6" max="6" width="16.1796875" customWidth="1"/>
    <col min="8" max="8" width="16.6328125" customWidth="1"/>
    <col min="9" max="10" width="17.08984375" customWidth="1"/>
    <col min="14" max="14" width="11.54296875" customWidth="1"/>
    <col min="15" max="15" width="16.81640625" customWidth="1"/>
  </cols>
  <sheetData>
    <row r="1" spans="1:15" ht="19.5" x14ac:dyDescent="0.45">
      <c r="A1" s="1" t="s">
        <v>125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5" x14ac:dyDescent="0.35">
      <c r="A2" s="28" t="s">
        <v>25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</row>
    <row r="3" spans="1:15" ht="17" x14ac:dyDescent="0.4">
      <c r="B3" s="29" t="s">
        <v>126</v>
      </c>
      <c r="C3" s="29"/>
      <c r="D3" s="16">
        <f>SUM(Ausgaben[Umfang '[€']])</f>
        <v>-62173.919999999984</v>
      </c>
    </row>
    <row r="4" spans="1:15" ht="15" customHeight="1" x14ac:dyDescent="0.4">
      <c r="D4" s="16"/>
    </row>
    <row r="5" spans="1:15" x14ac:dyDescent="0.35">
      <c r="D5" s="2"/>
    </row>
    <row r="6" spans="1:15" ht="76.25" customHeight="1" x14ac:dyDescent="0.35">
      <c r="A6" s="7" t="s">
        <v>127</v>
      </c>
      <c r="B6" s="7" t="s">
        <v>128</v>
      </c>
      <c r="C6" s="7" t="s">
        <v>129</v>
      </c>
      <c r="D6" s="7" t="s">
        <v>130</v>
      </c>
      <c r="E6" s="7" t="s">
        <v>131</v>
      </c>
      <c r="F6" s="7" t="s">
        <v>132</v>
      </c>
      <c r="G6" s="7" t="s">
        <v>133</v>
      </c>
      <c r="H6" s="7" t="s">
        <v>134</v>
      </c>
      <c r="I6" s="7" t="s">
        <v>135</v>
      </c>
      <c r="J6" s="7" t="s">
        <v>136</v>
      </c>
      <c r="K6" s="7" t="s">
        <v>137</v>
      </c>
      <c r="L6" s="7" t="s">
        <v>138</v>
      </c>
      <c r="M6" s="7" t="s">
        <v>139</v>
      </c>
      <c r="N6" s="7" t="s">
        <v>140</v>
      </c>
      <c r="O6" s="7" t="s">
        <v>141</v>
      </c>
    </row>
    <row r="7" spans="1:15" x14ac:dyDescent="0.35">
      <c r="A7" s="17">
        <v>1</v>
      </c>
      <c r="B7" t="s">
        <v>142</v>
      </c>
      <c r="C7" t="s">
        <v>143</v>
      </c>
      <c r="D7" t="s">
        <v>144</v>
      </c>
      <c r="E7" s="8">
        <v>-249.96</v>
      </c>
      <c r="F7" t="s">
        <v>94</v>
      </c>
      <c r="G7" s="18">
        <v>45408</v>
      </c>
      <c r="H7" t="s">
        <v>145</v>
      </c>
      <c r="I7" t="s">
        <v>146</v>
      </c>
      <c r="J7" s="19">
        <f>IF(Ausgaben[[#This Row],[Umfang '[€']]]&lt;=-500,0,1)</f>
        <v>1</v>
      </c>
      <c r="K7" s="19" t="s">
        <v>147</v>
      </c>
      <c r="L7" s="18">
        <v>45408</v>
      </c>
      <c r="N7" t="s">
        <v>147</v>
      </c>
      <c r="O7" s="18">
        <v>45408</v>
      </c>
    </row>
    <row r="8" spans="1:15" x14ac:dyDescent="0.35">
      <c r="A8" s="17">
        <v>2</v>
      </c>
      <c r="B8" t="s">
        <v>148</v>
      </c>
      <c r="D8" t="s">
        <v>149</v>
      </c>
      <c r="E8" s="8">
        <v>-300</v>
      </c>
      <c r="F8" t="s">
        <v>53</v>
      </c>
      <c r="G8" s="18">
        <v>45457</v>
      </c>
      <c r="H8" t="s">
        <v>145</v>
      </c>
      <c r="I8" t="s">
        <v>150</v>
      </c>
      <c r="J8" s="19"/>
      <c r="K8" s="19" t="s">
        <v>147</v>
      </c>
      <c r="L8" s="18">
        <v>45462</v>
      </c>
      <c r="N8" t="s">
        <v>147</v>
      </c>
      <c r="O8" t="s">
        <v>151</v>
      </c>
    </row>
    <row r="9" spans="1:15" x14ac:dyDescent="0.35">
      <c r="A9" s="17">
        <v>3</v>
      </c>
      <c r="E9" s="8"/>
      <c r="G9" s="18"/>
      <c r="J9" s="19">
        <f>IF(Ausgaben[[#This Row],[Umfang '[€']]]&lt;=-500,0,1)</f>
        <v>1</v>
      </c>
      <c r="K9" s="19"/>
    </row>
    <row r="10" spans="1:15" x14ac:dyDescent="0.35">
      <c r="A10" s="17">
        <v>4</v>
      </c>
      <c r="B10" t="s">
        <v>409</v>
      </c>
      <c r="C10" t="s">
        <v>410</v>
      </c>
      <c r="D10" t="s">
        <v>152</v>
      </c>
      <c r="E10" s="8">
        <v>-1409</v>
      </c>
      <c r="F10" t="s">
        <v>74</v>
      </c>
      <c r="G10" s="18">
        <v>45329</v>
      </c>
      <c r="H10" t="s">
        <v>145</v>
      </c>
      <c r="I10" t="s">
        <v>150</v>
      </c>
      <c r="J10" s="19">
        <f>IF(Ausgaben[[#This Row],[Umfang '[€']]]&lt;=-500,0,1)</f>
        <v>0</v>
      </c>
      <c r="K10" s="19" t="s">
        <v>147</v>
      </c>
      <c r="L10" s="18">
        <v>45482</v>
      </c>
      <c r="N10" t="s">
        <v>147</v>
      </c>
      <c r="O10" s="18">
        <v>45482</v>
      </c>
    </row>
    <row r="11" spans="1:15" x14ac:dyDescent="0.35">
      <c r="A11" s="17">
        <v>5</v>
      </c>
      <c r="B11" t="s">
        <v>46</v>
      </c>
      <c r="C11" t="s">
        <v>153</v>
      </c>
      <c r="D11" t="s">
        <v>154</v>
      </c>
      <c r="E11" s="8">
        <v>-13458.9</v>
      </c>
      <c r="F11" t="s">
        <v>47</v>
      </c>
      <c r="G11" s="18">
        <v>45331</v>
      </c>
      <c r="H11" t="s">
        <v>145</v>
      </c>
      <c r="I11" t="s">
        <v>155</v>
      </c>
      <c r="J11" s="19">
        <f>IF(Ausgaben[[#This Row],[Umfang '[€']]]&lt;=-500,0,1)</f>
        <v>0</v>
      </c>
      <c r="K11" s="19" t="s">
        <v>156</v>
      </c>
      <c r="L11" s="18">
        <v>45376</v>
      </c>
      <c r="M11" s="20" t="s">
        <v>147</v>
      </c>
      <c r="N11" t="s">
        <v>147</v>
      </c>
      <c r="O11" s="18">
        <v>45455</v>
      </c>
    </row>
    <row r="12" spans="1:15" x14ac:dyDescent="0.35">
      <c r="A12" s="17">
        <v>6</v>
      </c>
      <c r="B12" t="s">
        <v>157</v>
      </c>
      <c r="C12" t="s">
        <v>153</v>
      </c>
      <c r="D12" t="s">
        <v>158</v>
      </c>
      <c r="E12" s="8">
        <v>-766.36</v>
      </c>
      <c r="F12" t="s">
        <v>47</v>
      </c>
      <c r="G12" s="18">
        <v>45331</v>
      </c>
      <c r="H12" t="s">
        <v>145</v>
      </c>
      <c r="I12" t="s">
        <v>155</v>
      </c>
      <c r="J12" s="19">
        <f>IF(Ausgaben[[#This Row],[Umfang '[€']]]&lt;=-500,0,1)</f>
        <v>0</v>
      </c>
      <c r="K12" s="19" t="s">
        <v>156</v>
      </c>
      <c r="L12" s="18">
        <v>45455</v>
      </c>
      <c r="M12" t="s">
        <v>147</v>
      </c>
      <c r="N12" t="s">
        <v>147</v>
      </c>
      <c r="O12" s="18">
        <v>45455</v>
      </c>
    </row>
    <row r="13" spans="1:15" x14ac:dyDescent="0.35">
      <c r="A13" s="17">
        <v>7</v>
      </c>
      <c r="B13" t="s">
        <v>49</v>
      </c>
      <c r="C13" t="s">
        <v>159</v>
      </c>
      <c r="D13" t="s">
        <v>160</v>
      </c>
      <c r="E13" s="8">
        <v>-1261.4000000000001</v>
      </c>
      <c r="F13" t="s">
        <v>50</v>
      </c>
      <c r="G13" s="18">
        <v>45331</v>
      </c>
      <c r="H13" t="s">
        <v>145</v>
      </c>
      <c r="I13" t="s">
        <v>155</v>
      </c>
      <c r="J13" s="19">
        <f>IF(Ausgaben[[#This Row],[Umfang '[€']]]&lt;=-500,0,1)</f>
        <v>0</v>
      </c>
      <c r="K13" s="19" t="s">
        <v>156</v>
      </c>
      <c r="L13" s="18">
        <v>45352</v>
      </c>
      <c r="M13" s="20" t="s">
        <v>147</v>
      </c>
      <c r="N13" t="s">
        <v>147</v>
      </c>
      <c r="O13" s="18">
        <v>45456</v>
      </c>
    </row>
    <row r="14" spans="1:15" x14ac:dyDescent="0.35">
      <c r="A14" s="17">
        <v>8</v>
      </c>
      <c r="B14" t="s">
        <v>161</v>
      </c>
      <c r="C14" t="s">
        <v>159</v>
      </c>
      <c r="D14" t="s">
        <v>158</v>
      </c>
      <c r="E14" s="8">
        <v>-1337.08</v>
      </c>
      <c r="F14" t="s">
        <v>50</v>
      </c>
      <c r="G14" s="18">
        <v>45331</v>
      </c>
      <c r="H14" t="s">
        <v>145</v>
      </c>
      <c r="I14" t="s">
        <v>155</v>
      </c>
      <c r="J14" s="19">
        <f>IF(Ausgaben[[#This Row],[Umfang '[€']]]&lt;=-500,0,1)</f>
        <v>0</v>
      </c>
      <c r="K14" s="19" t="s">
        <v>156</v>
      </c>
      <c r="L14" s="18">
        <v>45456</v>
      </c>
      <c r="N14" t="s">
        <v>147</v>
      </c>
      <c r="O14" s="18">
        <v>45456</v>
      </c>
    </row>
    <row r="15" spans="1:15" x14ac:dyDescent="0.35">
      <c r="A15" s="17">
        <v>9</v>
      </c>
      <c r="B15" t="s">
        <v>162</v>
      </c>
      <c r="C15" t="s">
        <v>163</v>
      </c>
      <c r="D15" t="s">
        <v>164</v>
      </c>
      <c r="E15" s="8">
        <v>-36.6</v>
      </c>
      <c r="F15" t="s">
        <v>87</v>
      </c>
      <c r="G15" s="18">
        <v>45352</v>
      </c>
      <c r="H15" t="s">
        <v>145</v>
      </c>
      <c r="I15" t="s">
        <v>165</v>
      </c>
      <c r="J15" s="19">
        <f>IF(Ausgaben[[#This Row],[Umfang '[€']]]&lt;=-500,0,1)</f>
        <v>1</v>
      </c>
      <c r="K15" s="19"/>
      <c r="L15" s="18">
        <v>45352</v>
      </c>
      <c r="M15" s="18"/>
      <c r="N15" s="20" t="s">
        <v>147</v>
      </c>
      <c r="O15" t="s">
        <v>147</v>
      </c>
    </row>
    <row r="16" spans="1:15" x14ac:dyDescent="0.35">
      <c r="A16" s="17">
        <v>10</v>
      </c>
      <c r="B16" t="s">
        <v>166</v>
      </c>
      <c r="C16" t="s">
        <v>167</v>
      </c>
      <c r="D16" t="s">
        <v>168</v>
      </c>
      <c r="E16" s="8">
        <v>-892.5</v>
      </c>
      <c r="F16" t="s">
        <v>77</v>
      </c>
      <c r="G16" s="18">
        <v>45352</v>
      </c>
      <c r="H16" t="s">
        <v>145</v>
      </c>
      <c r="I16" t="s">
        <v>168</v>
      </c>
      <c r="J16" s="19">
        <f>IF(Ausgaben[[#This Row],[Umfang '[€']]]&lt;=-500,0,1)</f>
        <v>0</v>
      </c>
      <c r="K16" s="19"/>
      <c r="L16" s="18">
        <v>45457</v>
      </c>
      <c r="M16" t="s">
        <v>147</v>
      </c>
      <c r="N16" t="s">
        <v>147</v>
      </c>
      <c r="O16" s="18">
        <v>45457</v>
      </c>
    </row>
    <row r="17" spans="1:15" x14ac:dyDescent="0.35">
      <c r="A17" s="17">
        <v>11</v>
      </c>
      <c r="B17" t="s">
        <v>169</v>
      </c>
      <c r="C17" t="s">
        <v>170</v>
      </c>
      <c r="E17" s="8">
        <v>-105.9</v>
      </c>
      <c r="F17" t="s">
        <v>94</v>
      </c>
      <c r="G17" s="18">
        <v>45463</v>
      </c>
      <c r="H17" t="s">
        <v>145</v>
      </c>
      <c r="I17" t="s">
        <v>150</v>
      </c>
      <c r="J17" s="19"/>
      <c r="K17" s="19" t="s">
        <v>156</v>
      </c>
      <c r="L17" s="18">
        <v>45463</v>
      </c>
      <c r="M17" s="20"/>
      <c r="N17" t="s">
        <v>147</v>
      </c>
      <c r="O17" s="18">
        <v>45472</v>
      </c>
    </row>
    <row r="18" spans="1:15" x14ac:dyDescent="0.35">
      <c r="A18" s="17">
        <v>12</v>
      </c>
      <c r="B18" t="s">
        <v>171</v>
      </c>
      <c r="C18" t="s">
        <v>172</v>
      </c>
      <c r="D18" t="s">
        <v>173</v>
      </c>
      <c r="E18" s="8">
        <v>-286.02</v>
      </c>
      <c r="F18" t="s">
        <v>42</v>
      </c>
      <c r="G18" s="18">
        <v>45355</v>
      </c>
      <c r="H18" t="s">
        <v>145</v>
      </c>
      <c r="I18" t="s">
        <v>174</v>
      </c>
      <c r="J18" s="19">
        <f>IF(Ausgaben[[#This Row],[Umfang '[€']]]&lt;=-500,0,1)</f>
        <v>1</v>
      </c>
      <c r="K18" s="19" t="s">
        <v>156</v>
      </c>
      <c r="L18" s="18">
        <v>45455</v>
      </c>
      <c r="M18" t="s">
        <v>147</v>
      </c>
      <c r="N18" t="s">
        <v>147</v>
      </c>
      <c r="O18" s="18">
        <v>45455</v>
      </c>
    </row>
    <row r="19" spans="1:15" x14ac:dyDescent="0.35">
      <c r="A19" s="17">
        <v>13</v>
      </c>
      <c r="B19" t="s">
        <v>175</v>
      </c>
      <c r="C19" t="s">
        <v>176</v>
      </c>
      <c r="D19" t="s">
        <v>177</v>
      </c>
      <c r="E19" s="8">
        <v>-19.190000000000001</v>
      </c>
      <c r="F19" t="s">
        <v>55</v>
      </c>
      <c r="G19" s="18">
        <v>45376</v>
      </c>
      <c r="H19" t="s">
        <v>145</v>
      </c>
      <c r="I19" t="s">
        <v>174</v>
      </c>
      <c r="J19" s="19">
        <f>IF(Ausgaben[[#This Row],[Umfang '[€']]]&lt;=-500,0,1)</f>
        <v>1</v>
      </c>
      <c r="K19" s="19" t="s">
        <v>156</v>
      </c>
      <c r="L19" s="18">
        <v>45376</v>
      </c>
      <c r="N19" s="20" t="s">
        <v>147</v>
      </c>
      <c r="O19" s="18">
        <v>45376</v>
      </c>
    </row>
    <row r="20" spans="1:15" x14ac:dyDescent="0.35">
      <c r="A20" s="17">
        <v>14</v>
      </c>
      <c r="B20" t="s">
        <v>178</v>
      </c>
      <c r="C20" t="s">
        <v>176</v>
      </c>
      <c r="D20" t="s">
        <v>177</v>
      </c>
      <c r="E20" s="8">
        <v>-19.04</v>
      </c>
      <c r="F20" t="s">
        <v>55</v>
      </c>
      <c r="G20" s="18">
        <v>45376</v>
      </c>
      <c r="H20" t="s">
        <v>145</v>
      </c>
      <c r="I20" t="s">
        <v>174</v>
      </c>
      <c r="J20" s="19">
        <f>IF(Ausgaben[[#This Row],[Umfang '[€']]]&lt;=-500,0,1)</f>
        <v>1</v>
      </c>
      <c r="K20" s="19" t="s">
        <v>156</v>
      </c>
      <c r="L20" s="18">
        <v>45376</v>
      </c>
      <c r="N20" s="20" t="s">
        <v>147</v>
      </c>
      <c r="O20" t="s">
        <v>147</v>
      </c>
    </row>
    <row r="21" spans="1:15" x14ac:dyDescent="0.35">
      <c r="A21" s="17">
        <v>15</v>
      </c>
      <c r="B21" t="s">
        <v>179</v>
      </c>
      <c r="C21" t="s">
        <v>180</v>
      </c>
      <c r="D21" t="s">
        <v>95</v>
      </c>
      <c r="E21" s="8">
        <v>-204.8</v>
      </c>
      <c r="F21" t="s">
        <v>96</v>
      </c>
      <c r="G21" s="18">
        <v>45398</v>
      </c>
      <c r="H21" t="s">
        <v>145</v>
      </c>
      <c r="I21" t="s">
        <v>95</v>
      </c>
      <c r="J21" s="19">
        <f>IF(Ausgaben[[#This Row],[Umfang '[€']]]&lt;=-500,0,1)</f>
        <v>1</v>
      </c>
      <c r="K21" s="19" t="s">
        <v>156</v>
      </c>
      <c r="L21" s="21">
        <v>45398</v>
      </c>
      <c r="N21" t="s">
        <v>147</v>
      </c>
      <c r="O21" t="s">
        <v>181</v>
      </c>
    </row>
    <row r="22" spans="1:15" x14ac:dyDescent="0.35">
      <c r="A22" s="17">
        <v>16</v>
      </c>
      <c r="B22" t="s">
        <v>182</v>
      </c>
      <c r="C22" t="s">
        <v>183</v>
      </c>
      <c r="D22" t="s">
        <v>95</v>
      </c>
      <c r="E22" s="8">
        <v>-10.73</v>
      </c>
      <c r="F22" t="s">
        <v>61</v>
      </c>
      <c r="G22" s="18">
        <v>45398</v>
      </c>
      <c r="H22" t="s">
        <v>145</v>
      </c>
      <c r="I22" t="s">
        <v>95</v>
      </c>
      <c r="J22" s="19">
        <f>IF(Ausgaben[[#This Row],[Umfang '[€']]]&lt;=-500,0,1)</f>
        <v>1</v>
      </c>
      <c r="K22" s="19" t="s">
        <v>156</v>
      </c>
      <c r="L22" s="18">
        <v>45398</v>
      </c>
      <c r="N22" t="s">
        <v>147</v>
      </c>
      <c r="O22" t="s">
        <v>181</v>
      </c>
    </row>
    <row r="23" spans="1:15" x14ac:dyDescent="0.35">
      <c r="A23" s="17">
        <v>17</v>
      </c>
      <c r="B23" t="s">
        <v>182</v>
      </c>
      <c r="C23" t="s">
        <v>184</v>
      </c>
      <c r="D23" t="s">
        <v>95</v>
      </c>
      <c r="E23" s="8">
        <v>-8.8000000000000007</v>
      </c>
      <c r="F23" t="s">
        <v>61</v>
      </c>
      <c r="G23" s="18">
        <v>45398</v>
      </c>
      <c r="H23" t="s">
        <v>145</v>
      </c>
      <c r="I23" t="s">
        <v>95</v>
      </c>
      <c r="J23" s="19">
        <f>IF(Ausgaben[[#This Row],[Umfang '[€']]]&lt;=-500,0,1)</f>
        <v>1</v>
      </c>
      <c r="K23" s="19" t="s">
        <v>156</v>
      </c>
      <c r="L23" s="18">
        <v>45398</v>
      </c>
      <c r="N23" t="s">
        <v>147</v>
      </c>
      <c r="O23" t="s">
        <v>185</v>
      </c>
    </row>
    <row r="24" spans="1:15" x14ac:dyDescent="0.35">
      <c r="A24" s="17">
        <v>18</v>
      </c>
      <c r="B24" t="s">
        <v>186</v>
      </c>
      <c r="C24" t="s">
        <v>187</v>
      </c>
      <c r="D24" t="s">
        <v>95</v>
      </c>
      <c r="E24" s="8">
        <v>-155</v>
      </c>
      <c r="F24" t="s">
        <v>96</v>
      </c>
      <c r="G24" s="18">
        <v>45401</v>
      </c>
      <c r="H24" t="s">
        <v>145</v>
      </c>
      <c r="I24" t="s">
        <v>95</v>
      </c>
      <c r="J24" s="19">
        <f>IF(Ausgaben[[#This Row],[Umfang '[€']]]&lt;=-500,0,1)</f>
        <v>1</v>
      </c>
      <c r="K24" s="19" t="s">
        <v>156</v>
      </c>
      <c r="L24" s="18">
        <v>45401</v>
      </c>
      <c r="N24" t="s">
        <v>147</v>
      </c>
      <c r="O24" t="s">
        <v>147</v>
      </c>
    </row>
    <row r="25" spans="1:15" x14ac:dyDescent="0.35">
      <c r="A25" s="17">
        <v>19</v>
      </c>
      <c r="B25" t="s">
        <v>188</v>
      </c>
      <c r="C25" t="s">
        <v>189</v>
      </c>
      <c r="E25" s="8">
        <v>-30</v>
      </c>
      <c r="F25" t="s">
        <v>96</v>
      </c>
      <c r="G25" s="18">
        <v>45463</v>
      </c>
      <c r="H25" t="s">
        <v>145</v>
      </c>
      <c r="I25" t="s">
        <v>95</v>
      </c>
      <c r="J25" s="19"/>
      <c r="K25" s="19" t="s">
        <v>156</v>
      </c>
      <c r="L25" s="18">
        <v>45463</v>
      </c>
      <c r="N25" t="s">
        <v>147</v>
      </c>
      <c r="O25" t="s">
        <v>190</v>
      </c>
    </row>
    <row r="26" spans="1:15" x14ac:dyDescent="0.35">
      <c r="A26" s="17">
        <v>20</v>
      </c>
      <c r="B26" t="s">
        <v>191</v>
      </c>
      <c r="C26" t="s">
        <v>192</v>
      </c>
      <c r="D26" t="s">
        <v>150</v>
      </c>
      <c r="E26" s="8">
        <v>-2939</v>
      </c>
      <c r="F26" t="s">
        <v>101</v>
      </c>
      <c r="G26" s="18">
        <v>45401</v>
      </c>
      <c r="H26" t="s">
        <v>145</v>
      </c>
      <c r="I26" t="s">
        <v>150</v>
      </c>
      <c r="J26" s="19">
        <f>IF(Ausgaben[[#This Row],[Umfang '[€']]]&lt;=-500,0,1)</f>
        <v>0</v>
      </c>
      <c r="K26" s="19" t="s">
        <v>156</v>
      </c>
      <c r="L26" s="18">
        <v>45485</v>
      </c>
      <c r="M26" t="s">
        <v>147</v>
      </c>
      <c r="N26" t="s">
        <v>147</v>
      </c>
      <c r="O26" s="18">
        <v>45485</v>
      </c>
    </row>
    <row r="27" spans="1:15" x14ac:dyDescent="0.35">
      <c r="A27" s="17">
        <v>21</v>
      </c>
      <c r="B27" t="s">
        <v>193</v>
      </c>
      <c r="C27" t="s">
        <v>180</v>
      </c>
      <c r="D27" t="s">
        <v>194</v>
      </c>
      <c r="E27" s="8">
        <v>-23.55</v>
      </c>
      <c r="F27" t="s">
        <v>87</v>
      </c>
      <c r="G27" s="18">
        <v>45405</v>
      </c>
      <c r="H27" t="s">
        <v>145</v>
      </c>
      <c r="I27" t="s">
        <v>165</v>
      </c>
      <c r="J27" s="19">
        <f>IF(Ausgaben[[#This Row],[Umfang '[€']]]&lt;=-500,0,1)</f>
        <v>1</v>
      </c>
      <c r="K27" s="19" t="s">
        <v>156</v>
      </c>
      <c r="L27" s="18">
        <v>45405</v>
      </c>
      <c r="N27" t="s">
        <v>147</v>
      </c>
      <c r="O27" t="s">
        <v>147</v>
      </c>
    </row>
    <row r="28" spans="1:15" x14ac:dyDescent="0.35">
      <c r="A28" s="17">
        <v>22</v>
      </c>
      <c r="B28" t="s">
        <v>195</v>
      </c>
      <c r="C28" t="s">
        <v>176</v>
      </c>
      <c r="D28" t="s">
        <v>177</v>
      </c>
      <c r="E28" s="8">
        <v>-18.57</v>
      </c>
      <c r="F28" t="s">
        <v>55</v>
      </c>
      <c r="G28" s="18">
        <v>45407</v>
      </c>
      <c r="H28" t="s">
        <v>145</v>
      </c>
      <c r="I28" t="s">
        <v>174</v>
      </c>
      <c r="J28" s="19">
        <f>IF(Ausgaben[[#This Row],[Umfang '[€']]]&lt;=-500,0,1)</f>
        <v>1</v>
      </c>
      <c r="K28" s="19" t="s">
        <v>156</v>
      </c>
      <c r="L28" s="18">
        <v>45407</v>
      </c>
      <c r="N28" t="s">
        <v>147</v>
      </c>
      <c r="O28" t="s">
        <v>147</v>
      </c>
    </row>
    <row r="29" spans="1:15" x14ac:dyDescent="0.35">
      <c r="A29" s="17">
        <v>23</v>
      </c>
      <c r="B29" t="s">
        <v>196</v>
      </c>
      <c r="C29" t="s">
        <v>197</v>
      </c>
      <c r="D29" t="s">
        <v>198</v>
      </c>
      <c r="E29" s="8">
        <v>-149.9</v>
      </c>
      <c r="F29" t="s">
        <v>58</v>
      </c>
      <c r="G29" s="18">
        <v>45408</v>
      </c>
      <c r="H29" t="s">
        <v>145</v>
      </c>
      <c r="I29" t="s">
        <v>150</v>
      </c>
      <c r="J29" s="19">
        <f>IF(Ausgaben[[#This Row],[Umfang '[€']]]&lt;=-500,0,1)</f>
        <v>1</v>
      </c>
      <c r="K29" s="19" t="s">
        <v>156</v>
      </c>
      <c r="L29" s="18">
        <v>45408</v>
      </c>
      <c r="N29" t="s">
        <v>147</v>
      </c>
      <c r="O29" s="18">
        <v>45408</v>
      </c>
    </row>
    <row r="30" spans="1:15" x14ac:dyDescent="0.35">
      <c r="A30" s="17">
        <v>24</v>
      </c>
      <c r="B30" t="s">
        <v>199</v>
      </c>
      <c r="C30" t="s">
        <v>200</v>
      </c>
      <c r="D30" t="s">
        <v>201</v>
      </c>
      <c r="E30" s="8">
        <v>-1725</v>
      </c>
      <c r="F30" t="s">
        <v>67</v>
      </c>
      <c r="G30" s="18">
        <v>45411</v>
      </c>
      <c r="H30" t="s">
        <v>145</v>
      </c>
      <c r="I30" t="s">
        <v>174</v>
      </c>
      <c r="J30" s="19">
        <f>IF(Ausgaben[[#This Row],[Umfang '[€']]]&lt;=-500,0,1)</f>
        <v>0</v>
      </c>
      <c r="K30" s="19" t="s">
        <v>156</v>
      </c>
      <c r="N30" t="s">
        <v>202</v>
      </c>
      <c r="O30" t="s">
        <v>147</v>
      </c>
    </row>
    <row r="31" spans="1:15" x14ac:dyDescent="0.35">
      <c r="A31" s="17">
        <v>25</v>
      </c>
      <c r="B31" t="s">
        <v>203</v>
      </c>
      <c r="C31" t="s">
        <v>204</v>
      </c>
      <c r="D31" t="s">
        <v>205</v>
      </c>
      <c r="E31" s="8">
        <v>-874</v>
      </c>
      <c r="F31" t="s">
        <v>35</v>
      </c>
      <c r="G31" s="18">
        <v>45475</v>
      </c>
      <c r="H31" t="s">
        <v>145</v>
      </c>
      <c r="I31" t="s">
        <v>34</v>
      </c>
      <c r="J31" s="19">
        <f>IF(Ausgaben[[#This Row],[Umfang '[€']]]&lt;=-500,0,1)</f>
        <v>0</v>
      </c>
      <c r="K31" s="19" t="s">
        <v>156</v>
      </c>
      <c r="L31" s="18">
        <v>45470</v>
      </c>
      <c r="M31" t="s">
        <v>147</v>
      </c>
      <c r="N31" t="s">
        <v>147</v>
      </c>
      <c r="O31" s="18">
        <v>45470</v>
      </c>
    </row>
    <row r="32" spans="1:15" x14ac:dyDescent="0.35">
      <c r="A32" s="17">
        <v>26</v>
      </c>
      <c r="B32" t="s">
        <v>206</v>
      </c>
      <c r="C32" t="s">
        <v>207</v>
      </c>
      <c r="D32" t="s">
        <v>208</v>
      </c>
      <c r="E32" s="8">
        <v>-59</v>
      </c>
      <c r="F32" t="s">
        <v>87</v>
      </c>
      <c r="G32" s="18">
        <v>45414</v>
      </c>
      <c r="H32" t="s">
        <v>145</v>
      </c>
      <c r="I32" t="s">
        <v>165</v>
      </c>
      <c r="J32" s="19">
        <f>IF(Ausgaben[[#This Row],[Umfang '[€']]]&lt;=-500,0,1)</f>
        <v>1</v>
      </c>
      <c r="K32" s="19" t="s">
        <v>156</v>
      </c>
      <c r="L32" s="18">
        <v>45414</v>
      </c>
      <c r="N32" t="s">
        <v>147</v>
      </c>
      <c r="O32" t="s">
        <v>209</v>
      </c>
    </row>
    <row r="33" spans="1:15" x14ac:dyDescent="0.35">
      <c r="A33" s="17">
        <v>27</v>
      </c>
      <c r="B33" t="s">
        <v>210</v>
      </c>
      <c r="C33" t="s">
        <v>163</v>
      </c>
      <c r="D33" t="s">
        <v>211</v>
      </c>
      <c r="E33" s="8">
        <v>-177.45</v>
      </c>
      <c r="F33" t="s">
        <v>87</v>
      </c>
      <c r="G33" s="18">
        <v>45422</v>
      </c>
      <c r="H33" t="s">
        <v>145</v>
      </c>
      <c r="I33" t="s">
        <v>165</v>
      </c>
      <c r="J33" s="19">
        <f>IF(Ausgaben[[#This Row],[Umfang '[€']]]&lt;=-500,0,1)</f>
        <v>1</v>
      </c>
      <c r="K33" s="19" t="s">
        <v>156</v>
      </c>
      <c r="L33" s="18">
        <v>45415</v>
      </c>
      <c r="N33" t="s">
        <v>147</v>
      </c>
      <c r="O33" t="s">
        <v>212</v>
      </c>
    </row>
    <row r="34" spans="1:15" x14ac:dyDescent="0.35">
      <c r="A34" s="17">
        <v>28</v>
      </c>
      <c r="B34" t="s">
        <v>213</v>
      </c>
      <c r="C34" t="s">
        <v>163</v>
      </c>
      <c r="D34" t="s">
        <v>211</v>
      </c>
      <c r="E34" s="8">
        <v>-108.62</v>
      </c>
      <c r="F34" t="s">
        <v>87</v>
      </c>
      <c r="G34" s="18">
        <v>45422</v>
      </c>
      <c r="H34" t="s">
        <v>145</v>
      </c>
      <c r="I34" t="s">
        <v>165</v>
      </c>
      <c r="J34" s="19">
        <f>IF(Ausgaben[[#This Row],[Umfang '[€']]]&lt;=-500,0,1)</f>
        <v>1</v>
      </c>
      <c r="K34" s="19" t="s">
        <v>156</v>
      </c>
      <c r="L34" s="18">
        <v>45415</v>
      </c>
      <c r="N34" t="s">
        <v>147</v>
      </c>
      <c r="O34" t="s">
        <v>212</v>
      </c>
    </row>
    <row r="35" spans="1:15" x14ac:dyDescent="0.35">
      <c r="A35" s="17">
        <v>29</v>
      </c>
      <c r="B35" t="s">
        <v>214</v>
      </c>
      <c r="C35" t="s">
        <v>163</v>
      </c>
      <c r="D35" t="s">
        <v>215</v>
      </c>
      <c r="E35" s="8">
        <v>-24.47</v>
      </c>
      <c r="F35" t="s">
        <v>87</v>
      </c>
      <c r="G35" s="18">
        <v>45422</v>
      </c>
      <c r="H35" t="s">
        <v>145</v>
      </c>
      <c r="I35" t="s">
        <v>165</v>
      </c>
      <c r="J35" s="19">
        <f>IF(Ausgaben[[#This Row],[Umfang '[€']]]&lt;=-500,0,1)</f>
        <v>1</v>
      </c>
      <c r="K35" s="19" t="s">
        <v>156</v>
      </c>
      <c r="N35" t="s">
        <v>147</v>
      </c>
      <c r="O35" s="18">
        <v>45435</v>
      </c>
    </row>
    <row r="36" spans="1:15" x14ac:dyDescent="0.35">
      <c r="A36" s="17">
        <v>30</v>
      </c>
      <c r="B36" t="s">
        <v>216</v>
      </c>
      <c r="D36" t="s">
        <v>217</v>
      </c>
      <c r="E36" s="8">
        <v>-500</v>
      </c>
      <c r="F36" t="s">
        <v>35</v>
      </c>
      <c r="G36" s="18">
        <v>45432</v>
      </c>
      <c r="H36" t="s">
        <v>145</v>
      </c>
      <c r="J36" s="19">
        <f>IF(Ausgaben[[#This Row],[Umfang '[€']]]&lt;=-500,0,1)</f>
        <v>0</v>
      </c>
      <c r="K36" s="19"/>
      <c r="O36" t="s">
        <v>147</v>
      </c>
    </row>
    <row r="37" spans="1:15" x14ac:dyDescent="0.35">
      <c r="A37" s="17">
        <v>31</v>
      </c>
      <c r="B37" t="s">
        <v>218</v>
      </c>
      <c r="D37" t="s">
        <v>217</v>
      </c>
      <c r="E37" s="8">
        <v>-1200</v>
      </c>
      <c r="F37" t="s">
        <v>35</v>
      </c>
      <c r="G37" s="18">
        <v>45432</v>
      </c>
      <c r="H37" t="s">
        <v>145</v>
      </c>
      <c r="J37" s="19">
        <f>IF(Ausgaben[[#This Row],[Umfang '[€']]]&lt;=-500,0,1)</f>
        <v>0</v>
      </c>
      <c r="K37" s="19"/>
      <c r="O37" t="s">
        <v>147</v>
      </c>
    </row>
    <row r="38" spans="1:15" x14ac:dyDescent="0.35">
      <c r="A38" s="17">
        <v>32</v>
      </c>
      <c r="B38" t="s">
        <v>219</v>
      </c>
      <c r="D38" t="s">
        <v>217</v>
      </c>
      <c r="E38" s="8">
        <v>-700</v>
      </c>
      <c r="F38" t="s">
        <v>35</v>
      </c>
      <c r="G38" s="18">
        <v>45432</v>
      </c>
      <c r="H38" t="s">
        <v>145</v>
      </c>
      <c r="J38" s="19">
        <f>IF(Ausgaben[[#This Row],[Umfang '[€']]]&lt;=-500,0,1)</f>
        <v>0</v>
      </c>
      <c r="K38" s="19"/>
      <c r="O38" t="s">
        <v>147</v>
      </c>
    </row>
    <row r="39" spans="1:15" x14ac:dyDescent="0.35">
      <c r="A39" s="17">
        <v>33</v>
      </c>
      <c r="B39" t="s">
        <v>220</v>
      </c>
      <c r="D39" t="s">
        <v>217</v>
      </c>
      <c r="E39" s="8">
        <v>-600</v>
      </c>
      <c r="F39" t="s">
        <v>35</v>
      </c>
      <c r="G39" s="18">
        <v>45432</v>
      </c>
      <c r="H39" t="s">
        <v>145</v>
      </c>
      <c r="J39" s="19">
        <f>IF(Ausgaben[[#This Row],[Umfang '[€']]]&lt;=-500,0,1)</f>
        <v>0</v>
      </c>
      <c r="K39" s="19"/>
      <c r="O39" t="s">
        <v>147</v>
      </c>
    </row>
    <row r="40" spans="1:15" x14ac:dyDescent="0.35">
      <c r="A40" s="17">
        <v>34</v>
      </c>
      <c r="B40" t="s">
        <v>221</v>
      </c>
      <c r="D40" t="s">
        <v>217</v>
      </c>
      <c r="E40" s="8">
        <v>-400</v>
      </c>
      <c r="F40" t="s">
        <v>35</v>
      </c>
      <c r="G40" s="18">
        <v>45432</v>
      </c>
      <c r="H40" t="s">
        <v>145</v>
      </c>
      <c r="J40" s="19">
        <f>IF(Ausgaben[[#This Row],[Umfang '[€']]]&lt;=-500,0,1)</f>
        <v>1</v>
      </c>
      <c r="K40" s="19"/>
      <c r="O40" t="s">
        <v>147</v>
      </c>
    </row>
    <row r="41" spans="1:15" x14ac:dyDescent="0.35">
      <c r="A41" s="17">
        <v>35</v>
      </c>
      <c r="B41" t="s">
        <v>222</v>
      </c>
      <c r="D41" t="s">
        <v>217</v>
      </c>
      <c r="E41" s="8">
        <v>-3570</v>
      </c>
      <c r="F41" t="s">
        <v>35</v>
      </c>
      <c r="G41" s="18">
        <v>45432</v>
      </c>
      <c r="H41" t="s">
        <v>145</v>
      </c>
      <c r="J41" s="19">
        <f>IF(Ausgaben[[#This Row],[Umfang '[€']]]&lt;=-500,0,1)</f>
        <v>0</v>
      </c>
      <c r="K41" s="19" t="s">
        <v>156</v>
      </c>
      <c r="L41" s="18">
        <v>45470</v>
      </c>
      <c r="M41" t="s">
        <v>147</v>
      </c>
      <c r="N41" t="s">
        <v>147</v>
      </c>
      <c r="O41" s="18">
        <v>45470</v>
      </c>
    </row>
    <row r="42" spans="1:15" x14ac:dyDescent="0.35">
      <c r="A42" s="17">
        <v>36</v>
      </c>
      <c r="B42" t="s">
        <v>223</v>
      </c>
      <c r="D42" t="s">
        <v>217</v>
      </c>
      <c r="E42" s="8">
        <v>-150</v>
      </c>
      <c r="F42" t="s">
        <v>35</v>
      </c>
      <c r="G42" s="18">
        <v>45432</v>
      </c>
      <c r="H42" t="s">
        <v>145</v>
      </c>
      <c r="J42" s="19">
        <f>IF(Ausgaben[[#This Row],[Umfang '[€']]]&lt;=-500,0,1)</f>
        <v>1</v>
      </c>
      <c r="K42" s="19"/>
      <c r="O42" t="s">
        <v>147</v>
      </c>
    </row>
    <row r="43" spans="1:15" x14ac:dyDescent="0.35">
      <c r="A43" s="17">
        <v>37</v>
      </c>
      <c r="B43" t="s">
        <v>224</v>
      </c>
      <c r="D43" t="s">
        <v>217</v>
      </c>
      <c r="E43" s="8">
        <v>-200</v>
      </c>
      <c r="F43" t="s">
        <v>35</v>
      </c>
      <c r="G43" s="18">
        <v>45432</v>
      </c>
      <c r="H43" t="s">
        <v>145</v>
      </c>
      <c r="J43" s="19">
        <f>IF(Ausgaben[[#This Row],[Umfang '[€']]]&lt;=-500,0,1)</f>
        <v>1</v>
      </c>
      <c r="K43" s="19"/>
      <c r="O43" t="s">
        <v>147</v>
      </c>
    </row>
    <row r="44" spans="1:15" x14ac:dyDescent="0.35">
      <c r="A44" s="17">
        <v>38</v>
      </c>
      <c r="B44" t="s">
        <v>225</v>
      </c>
      <c r="D44" t="s">
        <v>217</v>
      </c>
      <c r="E44" s="8">
        <v>-300</v>
      </c>
      <c r="F44" t="s">
        <v>35</v>
      </c>
      <c r="G44" s="18">
        <v>45432</v>
      </c>
      <c r="H44" t="s">
        <v>145</v>
      </c>
      <c r="J44" s="19">
        <f>IF(Ausgaben[[#This Row],[Umfang '[€']]]&lt;=-500,0,1)</f>
        <v>1</v>
      </c>
      <c r="K44" s="19"/>
      <c r="O44" t="s">
        <v>147</v>
      </c>
    </row>
    <row r="45" spans="1:15" x14ac:dyDescent="0.35">
      <c r="A45" s="17">
        <v>39</v>
      </c>
      <c r="B45" t="s">
        <v>226</v>
      </c>
      <c r="D45" t="s">
        <v>217</v>
      </c>
      <c r="E45" s="8">
        <v>-900</v>
      </c>
      <c r="F45" t="s">
        <v>35</v>
      </c>
      <c r="G45" s="18">
        <v>45432</v>
      </c>
      <c r="H45" t="s">
        <v>145</v>
      </c>
      <c r="J45" s="19">
        <f>IF(Ausgaben[[#This Row],[Umfang '[€']]]&lt;=-500,0,1)</f>
        <v>0</v>
      </c>
      <c r="K45" s="19"/>
      <c r="O45" t="s">
        <v>147</v>
      </c>
    </row>
    <row r="46" spans="1:15" x14ac:dyDescent="0.35">
      <c r="A46" s="17">
        <v>40</v>
      </c>
      <c r="B46" t="s">
        <v>227</v>
      </c>
      <c r="D46" t="s">
        <v>217</v>
      </c>
      <c r="E46" s="8">
        <v>-1000</v>
      </c>
      <c r="F46" t="s">
        <v>35</v>
      </c>
      <c r="G46" s="18">
        <v>45432</v>
      </c>
      <c r="H46" t="s">
        <v>145</v>
      </c>
      <c r="J46" s="19">
        <f>IF(Ausgaben[[#This Row],[Umfang '[€']]]&lt;=-500,0,1)</f>
        <v>0</v>
      </c>
      <c r="K46" s="19"/>
      <c r="O46" t="s">
        <v>147</v>
      </c>
    </row>
    <row r="47" spans="1:15" x14ac:dyDescent="0.35">
      <c r="A47" s="17">
        <v>41</v>
      </c>
      <c r="B47" t="s">
        <v>228</v>
      </c>
      <c r="D47" t="s">
        <v>229</v>
      </c>
      <c r="E47" s="8">
        <v>-300</v>
      </c>
      <c r="F47" t="s">
        <v>35</v>
      </c>
      <c r="G47" s="18">
        <v>45432</v>
      </c>
      <c r="H47" t="s">
        <v>145</v>
      </c>
      <c r="J47" s="19">
        <f>IF(Ausgaben[[#This Row],[Umfang '[€']]]&lt;=-500,0,1)</f>
        <v>1</v>
      </c>
      <c r="K47" s="19"/>
      <c r="O47" t="s">
        <v>147</v>
      </c>
    </row>
    <row r="48" spans="1:15" x14ac:dyDescent="0.35">
      <c r="A48" s="17">
        <v>42</v>
      </c>
      <c r="B48" t="s">
        <v>230</v>
      </c>
      <c r="D48" t="s">
        <v>229</v>
      </c>
      <c r="E48" s="8">
        <v>-300</v>
      </c>
      <c r="F48" t="s">
        <v>35</v>
      </c>
      <c r="G48" s="18">
        <v>45432</v>
      </c>
      <c r="H48" t="s">
        <v>145</v>
      </c>
      <c r="J48" s="19">
        <f>IF(Ausgaben[[#This Row],[Umfang '[€']]]&lt;=-500,0,1)</f>
        <v>1</v>
      </c>
      <c r="K48" s="19"/>
      <c r="O48" t="s">
        <v>147</v>
      </c>
    </row>
    <row r="49" spans="1:15" x14ac:dyDescent="0.35">
      <c r="A49" s="17">
        <v>43</v>
      </c>
      <c r="B49" t="s">
        <v>231</v>
      </c>
      <c r="D49" t="s">
        <v>229</v>
      </c>
      <c r="E49" s="8">
        <v>-400</v>
      </c>
      <c r="F49" t="s">
        <v>35</v>
      </c>
      <c r="G49" s="18">
        <v>45432</v>
      </c>
      <c r="H49" t="s">
        <v>145</v>
      </c>
      <c r="J49" s="19">
        <f>IF(Ausgaben[[#This Row],[Umfang '[€']]]&lt;=-500,0,1)</f>
        <v>1</v>
      </c>
      <c r="K49" s="19"/>
      <c r="O49" t="s">
        <v>147</v>
      </c>
    </row>
    <row r="50" spans="1:15" x14ac:dyDescent="0.35">
      <c r="A50" s="17">
        <v>44</v>
      </c>
      <c r="B50" t="s">
        <v>232</v>
      </c>
      <c r="D50" t="s">
        <v>229</v>
      </c>
      <c r="E50" s="8">
        <v>-150</v>
      </c>
      <c r="F50" t="s">
        <v>35</v>
      </c>
      <c r="G50" s="18">
        <v>45432</v>
      </c>
      <c r="H50" t="s">
        <v>145</v>
      </c>
      <c r="J50" s="19">
        <f>IF(Ausgaben[[#This Row],[Umfang '[€']]]&lt;=-500,0,1)</f>
        <v>1</v>
      </c>
      <c r="K50" s="19"/>
      <c r="O50" t="s">
        <v>147</v>
      </c>
    </row>
    <row r="51" spans="1:15" x14ac:dyDescent="0.35">
      <c r="A51" s="17">
        <v>45</v>
      </c>
      <c r="B51" t="s">
        <v>233</v>
      </c>
      <c r="D51" t="s">
        <v>229</v>
      </c>
      <c r="E51" s="8">
        <v>0</v>
      </c>
      <c r="F51" t="s">
        <v>35</v>
      </c>
      <c r="G51" s="18">
        <v>45432</v>
      </c>
      <c r="H51" t="s">
        <v>145</v>
      </c>
      <c r="J51" s="19">
        <f>IF(Ausgaben[[#This Row],[Umfang '[€']]]&lt;=-500,0,1)</f>
        <v>1</v>
      </c>
      <c r="K51" s="19"/>
      <c r="O51" t="s">
        <v>147</v>
      </c>
    </row>
    <row r="52" spans="1:15" x14ac:dyDescent="0.35">
      <c r="A52" s="17">
        <v>46</v>
      </c>
      <c r="B52" t="s">
        <v>234</v>
      </c>
      <c r="D52" t="s">
        <v>229</v>
      </c>
      <c r="E52" s="8">
        <v>-300</v>
      </c>
      <c r="F52" t="s">
        <v>35</v>
      </c>
      <c r="G52" s="18">
        <v>45432</v>
      </c>
      <c r="H52" t="s">
        <v>145</v>
      </c>
      <c r="J52" s="19">
        <f>IF(Ausgaben[[#This Row],[Umfang '[€']]]&lt;=-500,0,1)</f>
        <v>1</v>
      </c>
      <c r="K52" s="19"/>
      <c r="O52" t="s">
        <v>147</v>
      </c>
    </row>
    <row r="53" spans="1:15" x14ac:dyDescent="0.35">
      <c r="A53" s="17">
        <v>47</v>
      </c>
      <c r="B53" t="s">
        <v>235</v>
      </c>
      <c r="D53" t="s">
        <v>217</v>
      </c>
      <c r="E53" s="8">
        <v>-385</v>
      </c>
      <c r="F53" t="s">
        <v>35</v>
      </c>
      <c r="G53" s="18">
        <v>45432</v>
      </c>
      <c r="H53" t="s">
        <v>145</v>
      </c>
      <c r="J53" s="19">
        <f>IF(Ausgaben[[#This Row],[Umfang '[€']]]&lt;=-500,0,1)</f>
        <v>1</v>
      </c>
      <c r="K53" s="19"/>
      <c r="O53" t="s">
        <v>147</v>
      </c>
    </row>
    <row r="54" spans="1:15" x14ac:dyDescent="0.35">
      <c r="A54" s="17">
        <v>48</v>
      </c>
      <c r="B54" t="s">
        <v>236</v>
      </c>
      <c r="D54" t="s">
        <v>217</v>
      </c>
      <c r="E54" s="8">
        <v>-130</v>
      </c>
      <c r="F54" t="s">
        <v>35</v>
      </c>
      <c r="G54" s="18">
        <v>45432</v>
      </c>
      <c r="H54" t="s">
        <v>145</v>
      </c>
      <c r="J54" s="19">
        <f>IF(Ausgaben[[#This Row],[Umfang '[€']]]&lt;=-500,0,1)</f>
        <v>1</v>
      </c>
      <c r="K54" s="19"/>
      <c r="O54" t="s">
        <v>147</v>
      </c>
    </row>
    <row r="55" spans="1:15" x14ac:dyDescent="0.35">
      <c r="A55" s="17">
        <v>49</v>
      </c>
      <c r="B55" t="s">
        <v>237</v>
      </c>
      <c r="C55" t="s">
        <v>176</v>
      </c>
      <c r="D55" t="s">
        <v>177</v>
      </c>
      <c r="E55" s="8">
        <v>-19.2</v>
      </c>
      <c r="F55" t="s">
        <v>55</v>
      </c>
      <c r="G55" s="18">
        <v>45433</v>
      </c>
      <c r="H55" t="s">
        <v>145</v>
      </c>
      <c r="I55" t="s">
        <v>238</v>
      </c>
      <c r="J55" s="19">
        <f>IF(Ausgaben[[#This Row],[Umfang '[€']]]&lt;=-500,0,1)</f>
        <v>1</v>
      </c>
      <c r="K55" s="19" t="s">
        <v>156</v>
      </c>
      <c r="L55" s="18">
        <v>45433</v>
      </c>
      <c r="N55" t="s">
        <v>147</v>
      </c>
      <c r="O55" s="18">
        <v>45435</v>
      </c>
    </row>
    <row r="56" spans="1:15" x14ac:dyDescent="0.35">
      <c r="A56" s="17">
        <v>50</v>
      </c>
      <c r="B56" t="s">
        <v>239</v>
      </c>
      <c r="C56" t="s">
        <v>240</v>
      </c>
      <c r="D56" t="s">
        <v>86</v>
      </c>
      <c r="E56" s="8">
        <v>-371.34</v>
      </c>
      <c r="F56" t="s">
        <v>87</v>
      </c>
      <c r="G56" s="18">
        <v>45433</v>
      </c>
      <c r="H56" t="s">
        <v>145</v>
      </c>
      <c r="I56" t="s">
        <v>165</v>
      </c>
      <c r="J56" s="19">
        <f>IF(Ausgaben[[#This Row],[Umfang '[€']]]&lt;=-500,0,1)</f>
        <v>1</v>
      </c>
      <c r="K56" s="19" t="s">
        <v>156</v>
      </c>
      <c r="L56" s="18">
        <v>45433</v>
      </c>
      <c r="M56" t="s">
        <v>147</v>
      </c>
      <c r="N56" t="s">
        <v>147</v>
      </c>
      <c r="O56" s="18">
        <v>45457</v>
      </c>
    </row>
    <row r="57" spans="1:15" x14ac:dyDescent="0.35">
      <c r="A57" s="17">
        <v>51</v>
      </c>
      <c r="B57" t="s">
        <v>241</v>
      </c>
      <c r="C57" t="s">
        <v>242</v>
      </c>
      <c r="D57" t="s">
        <v>243</v>
      </c>
      <c r="E57" s="8">
        <v>-65.150000000000006</v>
      </c>
      <c r="F57" t="s">
        <v>84</v>
      </c>
      <c r="G57" s="18">
        <v>45437</v>
      </c>
      <c r="H57" t="s">
        <v>145</v>
      </c>
      <c r="I57" t="s">
        <v>146</v>
      </c>
      <c r="J57" s="19">
        <f>IF(Ausgaben[[#This Row],[Umfang '[€']]]&lt;=-500,0,1)</f>
        <v>1</v>
      </c>
      <c r="K57" s="19" t="s">
        <v>156</v>
      </c>
      <c r="L57" s="18">
        <v>45441</v>
      </c>
      <c r="N57" t="s">
        <v>147</v>
      </c>
      <c r="O57" s="18">
        <v>45472</v>
      </c>
    </row>
    <row r="58" spans="1:15" x14ac:dyDescent="0.35">
      <c r="A58" s="17">
        <v>52</v>
      </c>
      <c r="B58" t="s">
        <v>244</v>
      </c>
      <c r="C58" t="s">
        <v>163</v>
      </c>
      <c r="D58" t="s">
        <v>198</v>
      </c>
      <c r="E58" s="8">
        <v>-1693.7</v>
      </c>
      <c r="F58" t="s">
        <v>58</v>
      </c>
      <c r="G58" s="18">
        <v>45437</v>
      </c>
      <c r="H58" t="s">
        <v>145</v>
      </c>
      <c r="I58" t="s">
        <v>245</v>
      </c>
      <c r="J58" s="19">
        <f>IF(Ausgaben[[#This Row],[Umfang '[€']]]&lt;=-500,0,1)</f>
        <v>0</v>
      </c>
      <c r="K58" s="19" t="s">
        <v>156</v>
      </c>
      <c r="N58" t="s">
        <v>147</v>
      </c>
      <c r="O58" s="18">
        <v>45472</v>
      </c>
    </row>
    <row r="59" spans="1:15" x14ac:dyDescent="0.35">
      <c r="A59" s="17">
        <v>53</v>
      </c>
      <c r="B59" t="s">
        <v>63</v>
      </c>
      <c r="C59" t="s">
        <v>246</v>
      </c>
      <c r="D59" t="s">
        <v>247</v>
      </c>
      <c r="E59" s="8">
        <v>-166.6</v>
      </c>
      <c r="F59" t="s">
        <v>64</v>
      </c>
      <c r="G59" s="18">
        <v>45439</v>
      </c>
      <c r="H59" t="s">
        <v>145</v>
      </c>
      <c r="I59" t="s">
        <v>150</v>
      </c>
      <c r="J59" s="19">
        <f>IF(Ausgaben[[#This Row],[Umfang '[€']]]&lt;=-500,0,1)</f>
        <v>1</v>
      </c>
      <c r="K59" s="19" t="s">
        <v>156</v>
      </c>
      <c r="M59" t="s">
        <v>147</v>
      </c>
      <c r="N59" t="s">
        <v>147</v>
      </c>
      <c r="O59" s="18">
        <v>45463</v>
      </c>
    </row>
    <row r="60" spans="1:15" x14ac:dyDescent="0.35">
      <c r="A60" s="17">
        <v>54</v>
      </c>
      <c r="B60" t="s">
        <v>248</v>
      </c>
      <c r="C60" t="s">
        <v>249</v>
      </c>
      <c r="E60" s="8">
        <v>-300</v>
      </c>
      <c r="F60" t="s">
        <v>84</v>
      </c>
      <c r="G60" s="18">
        <v>45439</v>
      </c>
      <c r="H60" t="s">
        <v>145</v>
      </c>
      <c r="I60" t="s">
        <v>146</v>
      </c>
      <c r="J60" s="19">
        <f>IF(Ausgaben[[#This Row],[Umfang '[€']]]&lt;=-500,0,1)</f>
        <v>1</v>
      </c>
      <c r="K60" s="19" t="s">
        <v>156</v>
      </c>
      <c r="M60" t="s">
        <v>147</v>
      </c>
      <c r="O60" t="s">
        <v>147</v>
      </c>
    </row>
    <row r="61" spans="1:15" x14ac:dyDescent="0.35">
      <c r="A61" s="17">
        <v>55</v>
      </c>
      <c r="B61" t="s">
        <v>43</v>
      </c>
      <c r="E61" s="8">
        <v>-168.97</v>
      </c>
      <c r="F61" t="s">
        <v>44</v>
      </c>
      <c r="G61" s="18">
        <v>45482</v>
      </c>
      <c r="H61" t="s">
        <v>145</v>
      </c>
      <c r="I61" t="s">
        <v>34</v>
      </c>
      <c r="J61" s="19">
        <f>IF(Ausgaben[[#This Row],[Umfang '[€']]]&lt;=-500,0,1)</f>
        <v>1</v>
      </c>
      <c r="K61" s="19" t="s">
        <v>156</v>
      </c>
      <c r="N61" t="s">
        <v>147</v>
      </c>
      <c r="O61" s="18">
        <v>45442</v>
      </c>
    </row>
    <row r="62" spans="1:15" x14ac:dyDescent="0.35">
      <c r="A62" s="17">
        <v>56</v>
      </c>
      <c r="B62" t="s">
        <v>250</v>
      </c>
      <c r="C62" t="s">
        <v>251</v>
      </c>
      <c r="D62" t="s">
        <v>252</v>
      </c>
      <c r="E62" s="8">
        <v>-4286.26</v>
      </c>
      <c r="F62" t="s">
        <v>71</v>
      </c>
      <c r="G62" s="18">
        <v>45439</v>
      </c>
      <c r="H62" t="s">
        <v>145</v>
      </c>
      <c r="I62" t="s">
        <v>150</v>
      </c>
      <c r="J62" s="19">
        <f>IF(Ausgaben[[#This Row],[Umfang '[€']]]&lt;=-500,0,1)</f>
        <v>0</v>
      </c>
      <c r="K62" s="19" t="s">
        <v>156</v>
      </c>
      <c r="O62" t="s">
        <v>147</v>
      </c>
    </row>
    <row r="63" spans="1:15" x14ac:dyDescent="0.35">
      <c r="A63" s="17">
        <v>57</v>
      </c>
      <c r="B63" t="s">
        <v>253</v>
      </c>
      <c r="C63" t="s">
        <v>254</v>
      </c>
      <c r="D63" t="s">
        <v>86</v>
      </c>
      <c r="E63" s="8">
        <v>-51.57</v>
      </c>
      <c r="F63" t="s">
        <v>87</v>
      </c>
      <c r="G63" s="18">
        <v>45441</v>
      </c>
      <c r="H63" t="s">
        <v>145</v>
      </c>
      <c r="I63" t="s">
        <v>165</v>
      </c>
      <c r="J63" s="19">
        <f>IF(Ausgaben[[#This Row],[Umfang '[€']]]&lt;=-500,0,1)</f>
        <v>1</v>
      </c>
      <c r="K63" s="19" t="s">
        <v>156</v>
      </c>
      <c r="N63" t="s">
        <v>147</v>
      </c>
      <c r="O63" s="18">
        <v>45472</v>
      </c>
    </row>
    <row r="64" spans="1:15" x14ac:dyDescent="0.35">
      <c r="A64" s="17">
        <v>58</v>
      </c>
      <c r="B64" t="s">
        <v>255</v>
      </c>
      <c r="C64" t="s">
        <v>256</v>
      </c>
      <c r="D64" t="s">
        <v>257</v>
      </c>
      <c r="E64" s="8">
        <v>-1350.5</v>
      </c>
      <c r="F64" t="s">
        <v>87</v>
      </c>
      <c r="G64" s="18">
        <v>45441</v>
      </c>
      <c r="H64" t="s">
        <v>145</v>
      </c>
      <c r="I64" t="s">
        <v>165</v>
      </c>
      <c r="J64" s="19">
        <f>IF(Ausgaben[[#This Row],[Umfang '[€']]]&lt;=-500,0,1)</f>
        <v>0</v>
      </c>
      <c r="K64" s="19" t="s">
        <v>156</v>
      </c>
      <c r="M64" t="s">
        <v>147</v>
      </c>
      <c r="N64" t="s">
        <v>147</v>
      </c>
      <c r="O64" s="18">
        <v>45455</v>
      </c>
    </row>
    <row r="65" spans="1:15" x14ac:dyDescent="0.35">
      <c r="A65" s="17">
        <v>59</v>
      </c>
      <c r="B65" t="s">
        <v>258</v>
      </c>
      <c r="C65" t="s">
        <v>197</v>
      </c>
      <c r="D65" t="s">
        <v>95</v>
      </c>
      <c r="E65" s="8">
        <v>-27.98</v>
      </c>
      <c r="F65" t="s">
        <v>96</v>
      </c>
      <c r="G65" s="18">
        <v>45441</v>
      </c>
      <c r="H65" t="s">
        <v>145</v>
      </c>
      <c r="I65" t="s">
        <v>95</v>
      </c>
      <c r="J65" s="19">
        <f>IF(Ausgaben[[#This Row],[Umfang '[€']]]&lt;=-500,0,1)</f>
        <v>1</v>
      </c>
      <c r="K65" s="19" t="s">
        <v>156</v>
      </c>
      <c r="N65" t="s">
        <v>147</v>
      </c>
      <c r="O65" t="s">
        <v>259</v>
      </c>
    </row>
    <row r="66" spans="1:15" x14ac:dyDescent="0.35">
      <c r="A66" s="17">
        <v>60</v>
      </c>
      <c r="B66" t="s">
        <v>260</v>
      </c>
      <c r="C66" t="s">
        <v>261</v>
      </c>
      <c r="D66" t="s">
        <v>95</v>
      </c>
      <c r="E66" s="8">
        <v>-72.5</v>
      </c>
      <c r="F66" t="s">
        <v>96</v>
      </c>
      <c r="G66" s="18">
        <v>45441</v>
      </c>
      <c r="H66" t="s">
        <v>145</v>
      </c>
      <c r="I66" t="s">
        <v>95</v>
      </c>
      <c r="J66" s="19">
        <f>IF(Ausgaben[[#This Row],[Umfang '[€']]]&lt;=-500,0,1)</f>
        <v>1</v>
      </c>
      <c r="K66" s="19" t="s">
        <v>156</v>
      </c>
      <c r="N66" t="s">
        <v>147</v>
      </c>
      <c r="O66" t="s">
        <v>259</v>
      </c>
    </row>
    <row r="67" spans="1:15" x14ac:dyDescent="0.35">
      <c r="A67" s="17">
        <v>61</v>
      </c>
      <c r="B67" t="s">
        <v>262</v>
      </c>
      <c r="C67" t="s">
        <v>163</v>
      </c>
      <c r="D67" t="s">
        <v>263</v>
      </c>
      <c r="E67" s="8">
        <v>-209.54</v>
      </c>
      <c r="F67" t="s">
        <v>87</v>
      </c>
      <c r="G67" s="18">
        <v>45441</v>
      </c>
      <c r="H67" t="s">
        <v>145</v>
      </c>
      <c r="I67" t="s">
        <v>165</v>
      </c>
      <c r="J67" s="19">
        <f>IF(Ausgaben[[#This Row],[Umfang '[€']]]&lt;=-500,0,1)</f>
        <v>1</v>
      </c>
      <c r="K67" s="19" t="s">
        <v>156</v>
      </c>
      <c r="N67" t="s">
        <v>147</v>
      </c>
      <c r="O67" s="18">
        <v>45472</v>
      </c>
    </row>
    <row r="68" spans="1:15" x14ac:dyDescent="0.35">
      <c r="A68" s="17">
        <v>62</v>
      </c>
      <c r="B68" t="s">
        <v>264</v>
      </c>
      <c r="C68" t="s">
        <v>163</v>
      </c>
      <c r="D68" t="s">
        <v>263</v>
      </c>
      <c r="E68" s="8">
        <v>-329.04</v>
      </c>
      <c r="F68" t="s">
        <v>87</v>
      </c>
      <c r="G68" s="18">
        <v>45441</v>
      </c>
      <c r="H68" t="s">
        <v>145</v>
      </c>
      <c r="I68" t="s">
        <v>165</v>
      </c>
      <c r="J68" s="19">
        <f>IF(Ausgaben[[#This Row],[Umfang '[€']]]&lt;=-500,0,1)</f>
        <v>1</v>
      </c>
      <c r="K68" s="19" t="s">
        <v>156</v>
      </c>
      <c r="N68" t="s">
        <v>147</v>
      </c>
      <c r="O68" s="18">
        <v>45472</v>
      </c>
    </row>
    <row r="69" spans="1:15" x14ac:dyDescent="0.35">
      <c r="A69" s="17">
        <v>63</v>
      </c>
      <c r="B69" t="s">
        <v>265</v>
      </c>
      <c r="C69" t="s">
        <v>176</v>
      </c>
      <c r="D69" t="s">
        <v>177</v>
      </c>
      <c r="E69" s="8">
        <v>-1.76</v>
      </c>
      <c r="F69" t="s">
        <v>55</v>
      </c>
      <c r="G69" s="18">
        <v>45441</v>
      </c>
      <c r="H69" t="s">
        <v>145</v>
      </c>
      <c r="I69" t="s">
        <v>238</v>
      </c>
      <c r="J69" s="19">
        <f>IF(Ausgaben[[#This Row],[Umfang '[€']]]&lt;=-500,0,1)</f>
        <v>1</v>
      </c>
      <c r="K69" s="19" t="s">
        <v>156</v>
      </c>
      <c r="N69" t="s">
        <v>147</v>
      </c>
      <c r="O69" s="18">
        <v>45472</v>
      </c>
    </row>
    <row r="70" spans="1:15" x14ac:dyDescent="0.35">
      <c r="A70" s="17">
        <v>64</v>
      </c>
      <c r="B70" t="s">
        <v>93</v>
      </c>
      <c r="C70" t="s">
        <v>266</v>
      </c>
      <c r="E70" s="8">
        <v>-525.91</v>
      </c>
      <c r="F70" t="s">
        <v>94</v>
      </c>
      <c r="G70" s="18">
        <v>45441</v>
      </c>
      <c r="H70" t="s">
        <v>145</v>
      </c>
      <c r="I70" t="s">
        <v>174</v>
      </c>
      <c r="J70" s="19">
        <f>IF(Ausgaben[[#This Row],[Umfang '[€']]]&lt;=-500,0,1)</f>
        <v>0</v>
      </c>
      <c r="K70" s="19" t="s">
        <v>156</v>
      </c>
      <c r="M70" t="s">
        <v>147</v>
      </c>
      <c r="N70" t="s">
        <v>147</v>
      </c>
      <c r="O70" t="s">
        <v>190</v>
      </c>
    </row>
    <row r="71" spans="1:15" x14ac:dyDescent="0.35">
      <c r="A71" s="17">
        <v>65</v>
      </c>
      <c r="B71" t="s">
        <v>267</v>
      </c>
      <c r="C71" t="s">
        <v>197</v>
      </c>
      <c r="D71" t="s">
        <v>95</v>
      </c>
      <c r="E71" s="8">
        <v>-19.989999999999998</v>
      </c>
      <c r="F71" t="s">
        <v>96</v>
      </c>
      <c r="G71" s="18">
        <v>45441</v>
      </c>
      <c r="H71" t="s">
        <v>145</v>
      </c>
      <c r="I71" t="s">
        <v>95</v>
      </c>
      <c r="J71" s="19">
        <f>IF(Ausgaben[[#This Row],[Umfang '[€']]]&lt;=-500,0,1)</f>
        <v>1</v>
      </c>
      <c r="K71" s="19" t="s">
        <v>156</v>
      </c>
      <c r="N71" t="s">
        <v>147</v>
      </c>
      <c r="O71" t="s">
        <v>259</v>
      </c>
    </row>
    <row r="72" spans="1:15" x14ac:dyDescent="0.35">
      <c r="A72" s="17">
        <v>66</v>
      </c>
      <c r="B72" t="s">
        <v>268</v>
      </c>
      <c r="C72" t="s">
        <v>197</v>
      </c>
      <c r="D72" t="s">
        <v>95</v>
      </c>
      <c r="E72" s="8">
        <v>-9.99</v>
      </c>
      <c r="F72" t="s">
        <v>96</v>
      </c>
      <c r="G72" s="18">
        <v>45441</v>
      </c>
      <c r="H72" t="s">
        <v>145</v>
      </c>
      <c r="I72" t="s">
        <v>95</v>
      </c>
      <c r="J72" s="19">
        <f>IF(Ausgaben[[#This Row],[Umfang '[€']]]&lt;=-500,0,1)</f>
        <v>1</v>
      </c>
      <c r="K72" s="19" t="s">
        <v>156</v>
      </c>
      <c r="N72" t="s">
        <v>147</v>
      </c>
      <c r="O72" t="s">
        <v>259</v>
      </c>
    </row>
    <row r="73" spans="1:15" x14ac:dyDescent="0.35">
      <c r="A73" s="17">
        <v>67</v>
      </c>
      <c r="B73" t="s">
        <v>269</v>
      </c>
      <c r="C73" t="s">
        <v>197</v>
      </c>
      <c r="D73" t="s">
        <v>95</v>
      </c>
      <c r="E73" s="8">
        <v>-7.25</v>
      </c>
      <c r="F73" t="s">
        <v>96</v>
      </c>
      <c r="G73" s="18">
        <v>45441</v>
      </c>
      <c r="H73" t="s">
        <v>145</v>
      </c>
      <c r="I73" t="s">
        <v>95</v>
      </c>
      <c r="J73" s="19">
        <f>IF(Ausgaben[[#This Row],[Umfang '[€']]]&lt;=-500,0,1)</f>
        <v>1</v>
      </c>
      <c r="K73" s="19" t="s">
        <v>156</v>
      </c>
      <c r="N73" t="s">
        <v>147</v>
      </c>
      <c r="O73" t="s">
        <v>259</v>
      </c>
    </row>
    <row r="74" spans="1:15" x14ac:dyDescent="0.35">
      <c r="A74" s="17">
        <v>68</v>
      </c>
      <c r="B74" t="s">
        <v>270</v>
      </c>
      <c r="C74" t="s">
        <v>271</v>
      </c>
      <c r="E74" s="8">
        <v>-330</v>
      </c>
      <c r="F74" t="s">
        <v>50</v>
      </c>
      <c r="G74" s="18">
        <v>45442</v>
      </c>
      <c r="H74" t="s">
        <v>145</v>
      </c>
      <c r="I74" t="s">
        <v>155</v>
      </c>
      <c r="J74" s="19">
        <f>IF(Ausgaben[[#This Row],[Umfang '[€']]]&lt;=-500,0,1)</f>
        <v>1</v>
      </c>
      <c r="K74" s="19" t="s">
        <v>156</v>
      </c>
      <c r="L74" s="18">
        <v>45456</v>
      </c>
      <c r="N74" t="s">
        <v>147</v>
      </c>
      <c r="O74" s="18">
        <v>45463</v>
      </c>
    </row>
    <row r="75" spans="1:15" x14ac:dyDescent="0.35">
      <c r="A75" s="17">
        <v>69</v>
      </c>
      <c r="B75" t="s">
        <v>272</v>
      </c>
      <c r="C75" t="s">
        <v>271</v>
      </c>
      <c r="E75" s="8">
        <v>-165</v>
      </c>
      <c r="F75" t="s">
        <v>50</v>
      </c>
      <c r="G75" s="18">
        <v>45442</v>
      </c>
      <c r="H75" t="s">
        <v>145</v>
      </c>
      <c r="I75" t="s">
        <v>155</v>
      </c>
      <c r="J75" s="19">
        <f>IF(Ausgaben[[#This Row],[Umfang '[€']]]&lt;=-500,0,1)</f>
        <v>1</v>
      </c>
      <c r="K75" s="19" t="s">
        <v>156</v>
      </c>
      <c r="L75" s="18">
        <v>45456</v>
      </c>
      <c r="N75" t="s">
        <v>147</v>
      </c>
      <c r="O75" s="18">
        <v>45463</v>
      </c>
    </row>
    <row r="76" spans="1:15" x14ac:dyDescent="0.35">
      <c r="A76" s="17">
        <v>70</v>
      </c>
      <c r="B76" t="s">
        <v>273</v>
      </c>
      <c r="C76" t="s">
        <v>184</v>
      </c>
      <c r="E76" s="8">
        <v>-5.95</v>
      </c>
      <c r="F76" t="s">
        <v>61</v>
      </c>
      <c r="G76" s="18">
        <v>45442</v>
      </c>
      <c r="H76" t="s">
        <v>145</v>
      </c>
      <c r="I76" t="s">
        <v>245</v>
      </c>
      <c r="J76" s="19">
        <f>IF(Ausgaben[[#This Row],[Umfang '[€']]]&lt;=-500,0,1)</f>
        <v>1</v>
      </c>
      <c r="K76" s="19" t="s">
        <v>156</v>
      </c>
      <c r="N76" t="s">
        <v>147</v>
      </c>
      <c r="O76" t="s">
        <v>274</v>
      </c>
    </row>
    <row r="77" spans="1:15" x14ac:dyDescent="0.35">
      <c r="A77" s="17">
        <v>71</v>
      </c>
      <c r="B77" t="s">
        <v>275</v>
      </c>
      <c r="C77" t="s">
        <v>184</v>
      </c>
      <c r="E77" s="8">
        <v>-124</v>
      </c>
      <c r="F77" t="s">
        <v>61</v>
      </c>
      <c r="G77" s="18">
        <v>45442</v>
      </c>
      <c r="H77" t="s">
        <v>145</v>
      </c>
      <c r="I77" t="s">
        <v>245</v>
      </c>
      <c r="J77" s="19">
        <f>IF(Ausgaben[[#This Row],[Umfang '[€']]]&lt;=-500,0,1)</f>
        <v>1</v>
      </c>
      <c r="K77" s="19" t="s">
        <v>156</v>
      </c>
      <c r="N77" t="s">
        <v>147</v>
      </c>
      <c r="O77" t="s">
        <v>274</v>
      </c>
    </row>
    <row r="78" spans="1:15" x14ac:dyDescent="0.35">
      <c r="A78" s="17">
        <v>72</v>
      </c>
      <c r="B78" t="s">
        <v>275</v>
      </c>
      <c r="C78" t="s">
        <v>184</v>
      </c>
      <c r="E78" s="8">
        <v>-134.94</v>
      </c>
      <c r="F78" t="s">
        <v>61</v>
      </c>
      <c r="G78" s="18">
        <v>45442</v>
      </c>
      <c r="H78" t="s">
        <v>145</v>
      </c>
      <c r="I78" t="s">
        <v>245</v>
      </c>
      <c r="J78" s="19">
        <f>IF(Ausgaben[[#This Row],[Umfang '[€']]]&lt;=-500,0,1)</f>
        <v>1</v>
      </c>
      <c r="K78" s="19" t="s">
        <v>156</v>
      </c>
      <c r="N78" t="s">
        <v>147</v>
      </c>
      <c r="O78" t="s">
        <v>274</v>
      </c>
    </row>
    <row r="79" spans="1:15" x14ac:dyDescent="0.35">
      <c r="A79" s="17">
        <v>73</v>
      </c>
      <c r="B79" t="s">
        <v>276</v>
      </c>
      <c r="C79" t="s">
        <v>277</v>
      </c>
      <c r="D79" t="s">
        <v>95</v>
      </c>
      <c r="E79" s="8">
        <v>-6</v>
      </c>
      <c r="F79" t="s">
        <v>96</v>
      </c>
      <c r="G79" s="18">
        <v>45442</v>
      </c>
      <c r="H79" t="s">
        <v>145</v>
      </c>
      <c r="I79" t="s">
        <v>95</v>
      </c>
      <c r="J79" s="19">
        <f>IF(Ausgaben[[#This Row],[Umfang '[€']]]&lt;=-500,0,1)</f>
        <v>1</v>
      </c>
      <c r="K79" s="19" t="s">
        <v>156</v>
      </c>
      <c r="N79" t="s">
        <v>147</v>
      </c>
      <c r="O79" t="s">
        <v>278</v>
      </c>
    </row>
    <row r="80" spans="1:15" x14ac:dyDescent="0.35">
      <c r="A80" s="17">
        <v>74</v>
      </c>
      <c r="B80" t="s">
        <v>279</v>
      </c>
      <c r="C80" t="s">
        <v>280</v>
      </c>
      <c r="E80" s="8">
        <v>-90</v>
      </c>
      <c r="F80" t="s">
        <v>61</v>
      </c>
      <c r="G80" s="18">
        <v>45442</v>
      </c>
      <c r="H80" t="s">
        <v>145</v>
      </c>
      <c r="I80" t="s">
        <v>146</v>
      </c>
      <c r="J80" s="19">
        <f>IF(Ausgaben[[#This Row],[Umfang '[€']]]&lt;=-500,0,1)</f>
        <v>1</v>
      </c>
      <c r="K80" s="19" t="s">
        <v>156</v>
      </c>
      <c r="N80" t="s">
        <v>147</v>
      </c>
      <c r="O80" s="18">
        <v>45443</v>
      </c>
    </row>
    <row r="81" spans="1:15" x14ac:dyDescent="0.35">
      <c r="A81" s="17">
        <v>75</v>
      </c>
      <c r="B81" t="s">
        <v>281</v>
      </c>
      <c r="C81" t="s">
        <v>282</v>
      </c>
      <c r="D81" t="s">
        <v>95</v>
      </c>
      <c r="E81" s="8">
        <v>-69.2</v>
      </c>
      <c r="F81" t="s">
        <v>96</v>
      </c>
      <c r="G81" s="18">
        <v>45443</v>
      </c>
      <c r="H81" t="s">
        <v>283</v>
      </c>
      <c r="I81" t="s">
        <v>95</v>
      </c>
      <c r="J81" s="19">
        <f>IF(Ausgaben[[#This Row],[Umfang '[€']]]&lt;=-500,0,1)</f>
        <v>1</v>
      </c>
      <c r="K81" s="19" t="s">
        <v>156</v>
      </c>
      <c r="N81" t="s">
        <v>147</v>
      </c>
      <c r="O81" t="s">
        <v>190</v>
      </c>
    </row>
    <row r="82" spans="1:15" x14ac:dyDescent="0.35">
      <c r="A82" s="17">
        <v>76</v>
      </c>
      <c r="B82" t="s">
        <v>284</v>
      </c>
      <c r="C82" t="s">
        <v>163</v>
      </c>
      <c r="D82" t="s">
        <v>285</v>
      </c>
      <c r="E82" s="8">
        <v>-93.11</v>
      </c>
      <c r="F82" t="s">
        <v>87</v>
      </c>
      <c r="G82" s="18">
        <v>45445</v>
      </c>
      <c r="H82" t="s">
        <v>145</v>
      </c>
      <c r="I82" t="s">
        <v>165</v>
      </c>
      <c r="J82" s="19">
        <f>IF(Ausgaben[[#This Row],[Umfang '[€']]]&lt;=-500,0,1)</f>
        <v>1</v>
      </c>
      <c r="K82" s="19" t="s">
        <v>156</v>
      </c>
      <c r="N82" t="s">
        <v>147</v>
      </c>
      <c r="O82" s="18">
        <v>45472</v>
      </c>
    </row>
    <row r="83" spans="1:15" x14ac:dyDescent="0.35">
      <c r="A83" s="17">
        <v>77</v>
      </c>
      <c r="B83" t="s">
        <v>286</v>
      </c>
      <c r="C83" t="s">
        <v>287</v>
      </c>
      <c r="E83" s="8">
        <v>-452.95</v>
      </c>
      <c r="F83" t="s">
        <v>94</v>
      </c>
      <c r="G83" s="18">
        <v>45446</v>
      </c>
      <c r="H83" t="s">
        <v>145</v>
      </c>
      <c r="I83" t="s">
        <v>150</v>
      </c>
      <c r="J83" s="19">
        <f>IF(Ausgaben[[#This Row],[Umfang '[€']]]&lt;=-500,0,1)</f>
        <v>1</v>
      </c>
      <c r="K83" s="19" t="s">
        <v>156</v>
      </c>
      <c r="N83" t="s">
        <v>147</v>
      </c>
      <c r="O83" s="18">
        <v>45472</v>
      </c>
    </row>
    <row r="84" spans="1:15" x14ac:dyDescent="0.35">
      <c r="A84" s="17">
        <v>78</v>
      </c>
      <c r="B84" t="s">
        <v>288</v>
      </c>
      <c r="C84" t="s">
        <v>180</v>
      </c>
      <c r="E84" s="8">
        <v>-286.14999999999998</v>
      </c>
      <c r="F84" t="s">
        <v>96</v>
      </c>
      <c r="G84" s="18">
        <v>45447</v>
      </c>
      <c r="H84" t="s">
        <v>145</v>
      </c>
      <c r="I84" t="s">
        <v>95</v>
      </c>
      <c r="J84" s="19">
        <f>IF(Ausgaben[[#This Row],[Umfang '[€']]]&lt;=-500,0,1)</f>
        <v>1</v>
      </c>
      <c r="K84" s="19" t="s">
        <v>156</v>
      </c>
      <c r="N84" t="s">
        <v>147</v>
      </c>
      <c r="O84" s="18">
        <v>45472</v>
      </c>
    </row>
    <row r="85" spans="1:15" x14ac:dyDescent="0.35">
      <c r="A85" s="17">
        <v>79</v>
      </c>
      <c r="B85" t="s">
        <v>289</v>
      </c>
      <c r="C85" t="s">
        <v>290</v>
      </c>
      <c r="D85" t="s">
        <v>60</v>
      </c>
      <c r="E85" s="8">
        <v>-155.62</v>
      </c>
      <c r="F85" t="s">
        <v>35</v>
      </c>
      <c r="G85" s="18">
        <v>45447</v>
      </c>
      <c r="H85" t="s">
        <v>145</v>
      </c>
      <c r="I85" t="s">
        <v>146</v>
      </c>
      <c r="J85" s="19">
        <f>IF(Ausgaben[[#This Row],[Umfang '[€']]]&lt;=-500,0,1)</f>
        <v>1</v>
      </c>
      <c r="K85" s="19" t="s">
        <v>156</v>
      </c>
      <c r="N85" t="s">
        <v>147</v>
      </c>
      <c r="O85" s="18">
        <v>45472</v>
      </c>
    </row>
    <row r="86" spans="1:15" x14ac:dyDescent="0.35">
      <c r="A86" s="17">
        <v>80</v>
      </c>
      <c r="B86" t="s">
        <v>291</v>
      </c>
      <c r="C86" t="s">
        <v>170</v>
      </c>
      <c r="D86" t="s">
        <v>60</v>
      </c>
      <c r="E86" s="8">
        <v>-70.239999999999995</v>
      </c>
      <c r="F86" t="s">
        <v>61</v>
      </c>
      <c r="G86" s="18">
        <v>45447</v>
      </c>
      <c r="H86" t="s">
        <v>145</v>
      </c>
      <c r="I86" t="s">
        <v>146</v>
      </c>
      <c r="J86" s="19">
        <f>IF(Ausgaben[[#This Row],[Umfang '[€']]]&lt;=-500,0,1)</f>
        <v>1</v>
      </c>
      <c r="K86" s="19" t="s">
        <v>156</v>
      </c>
      <c r="N86" t="s">
        <v>147</v>
      </c>
      <c r="O86" t="s">
        <v>292</v>
      </c>
    </row>
    <row r="87" spans="1:15" x14ac:dyDescent="0.35">
      <c r="A87" s="17">
        <v>81</v>
      </c>
      <c r="B87" t="s">
        <v>293</v>
      </c>
      <c r="C87" t="s">
        <v>294</v>
      </c>
      <c r="D87" t="s">
        <v>295</v>
      </c>
      <c r="E87" s="8">
        <v>-259</v>
      </c>
      <c r="F87" t="s">
        <v>61</v>
      </c>
      <c r="G87" s="18">
        <v>45447</v>
      </c>
      <c r="H87" t="s">
        <v>145</v>
      </c>
      <c r="I87" t="s">
        <v>146</v>
      </c>
      <c r="J87" s="19">
        <f>IF(Ausgaben[[#This Row],[Umfang '[€']]]&lt;=-500,0,1)</f>
        <v>1</v>
      </c>
      <c r="K87" s="19" t="s">
        <v>156</v>
      </c>
      <c r="N87" t="s">
        <v>147</v>
      </c>
      <c r="O87" s="18">
        <v>45472</v>
      </c>
    </row>
    <row r="88" spans="1:15" x14ac:dyDescent="0.35">
      <c r="A88" s="17">
        <v>82</v>
      </c>
      <c r="B88" t="s">
        <v>296</v>
      </c>
      <c r="C88" t="s">
        <v>297</v>
      </c>
      <c r="D88" t="s">
        <v>298</v>
      </c>
      <c r="E88" s="8">
        <v>-388.37</v>
      </c>
      <c r="F88" t="s">
        <v>94</v>
      </c>
      <c r="G88" s="18">
        <v>45447</v>
      </c>
      <c r="H88" t="s">
        <v>145</v>
      </c>
      <c r="I88" t="s">
        <v>146</v>
      </c>
      <c r="J88" s="19">
        <f>IF(Ausgaben[[#This Row],[Umfang '[€']]]&lt;=-500,0,1)</f>
        <v>1</v>
      </c>
      <c r="K88" s="19" t="s">
        <v>156</v>
      </c>
      <c r="N88" t="s">
        <v>147</v>
      </c>
      <c r="O88" s="18">
        <v>45472</v>
      </c>
    </row>
    <row r="89" spans="1:15" x14ac:dyDescent="0.35">
      <c r="A89" s="17">
        <v>83</v>
      </c>
      <c r="B89" t="s">
        <v>299</v>
      </c>
      <c r="C89" t="s">
        <v>300</v>
      </c>
      <c r="D89" t="s">
        <v>60</v>
      </c>
      <c r="E89" s="8">
        <v>-195</v>
      </c>
      <c r="F89" t="s">
        <v>61</v>
      </c>
      <c r="G89" s="18">
        <v>45455</v>
      </c>
      <c r="H89" t="s">
        <v>145</v>
      </c>
      <c r="I89" t="s">
        <v>146</v>
      </c>
      <c r="J89" s="19">
        <f>IF(Ausgaben[[#This Row],[Umfang '[€']]]&lt;=-500,0,1)</f>
        <v>1</v>
      </c>
      <c r="K89" s="19" t="s">
        <v>156</v>
      </c>
      <c r="N89" t="s">
        <v>147</v>
      </c>
      <c r="O89" t="s">
        <v>301</v>
      </c>
    </row>
    <row r="90" spans="1:15" x14ac:dyDescent="0.35">
      <c r="A90" s="17">
        <v>84</v>
      </c>
      <c r="B90" t="s">
        <v>302</v>
      </c>
      <c r="C90" t="s">
        <v>303</v>
      </c>
      <c r="D90" t="s">
        <v>304</v>
      </c>
      <c r="E90" s="8">
        <v>-223.72</v>
      </c>
      <c r="F90" t="s">
        <v>50</v>
      </c>
      <c r="G90" s="18">
        <v>45455</v>
      </c>
      <c r="H90" t="s">
        <v>145</v>
      </c>
      <c r="I90" t="s">
        <v>34</v>
      </c>
      <c r="J90" s="19">
        <f>IF(Ausgaben[[#This Row],[Umfang '[€']]]&lt;=-500,0,1)</f>
        <v>1</v>
      </c>
      <c r="K90" s="19" t="s">
        <v>156</v>
      </c>
      <c r="N90" t="s">
        <v>147</v>
      </c>
      <c r="O90" s="18">
        <v>45455</v>
      </c>
    </row>
    <row r="91" spans="1:15" x14ac:dyDescent="0.35">
      <c r="A91" s="17">
        <v>85</v>
      </c>
      <c r="B91" t="s">
        <v>305</v>
      </c>
      <c r="C91" t="s">
        <v>306</v>
      </c>
      <c r="D91" t="s">
        <v>243</v>
      </c>
      <c r="E91" s="8">
        <v>-174</v>
      </c>
      <c r="F91" t="s">
        <v>91</v>
      </c>
      <c r="G91" s="18">
        <v>45456</v>
      </c>
      <c r="H91" t="s">
        <v>145</v>
      </c>
      <c r="I91" t="s">
        <v>146</v>
      </c>
      <c r="J91" s="19">
        <f>IF(Ausgaben[[#This Row],[Umfang '[€']]]&lt;=-500,0,1)</f>
        <v>1</v>
      </c>
      <c r="K91" s="19" t="s">
        <v>156</v>
      </c>
      <c r="N91" t="s">
        <v>147</v>
      </c>
      <c r="O91" t="s">
        <v>307</v>
      </c>
    </row>
    <row r="92" spans="1:15" x14ac:dyDescent="0.35">
      <c r="A92" s="17">
        <v>86</v>
      </c>
      <c r="B92" t="s">
        <v>308</v>
      </c>
      <c r="C92" t="s">
        <v>306</v>
      </c>
      <c r="D92" t="s">
        <v>243</v>
      </c>
      <c r="E92" s="8">
        <v>-58</v>
      </c>
      <c r="F92" t="s">
        <v>91</v>
      </c>
      <c r="G92" s="18">
        <v>45456</v>
      </c>
      <c r="H92" t="s">
        <v>145</v>
      </c>
      <c r="I92" t="s">
        <v>146</v>
      </c>
      <c r="J92" s="19">
        <f>IF(Ausgaben[[#This Row],[Umfang '[€']]]&lt;=-500,0,1)</f>
        <v>1</v>
      </c>
      <c r="K92" s="19" t="s">
        <v>156</v>
      </c>
      <c r="N92" t="s">
        <v>147</v>
      </c>
      <c r="O92" t="s">
        <v>307</v>
      </c>
    </row>
    <row r="93" spans="1:15" x14ac:dyDescent="0.35">
      <c r="A93" s="17">
        <v>87</v>
      </c>
      <c r="B93" t="s">
        <v>309</v>
      </c>
      <c r="C93" t="s">
        <v>306</v>
      </c>
      <c r="D93" t="s">
        <v>243</v>
      </c>
      <c r="E93" s="8">
        <v>-58</v>
      </c>
      <c r="F93" t="s">
        <v>91</v>
      </c>
      <c r="G93" s="18">
        <v>45456</v>
      </c>
      <c r="H93" t="s">
        <v>145</v>
      </c>
      <c r="I93" t="s">
        <v>146</v>
      </c>
      <c r="J93" s="19">
        <f>IF(Ausgaben[[#This Row],[Umfang '[€']]]&lt;=-500,0,1)</f>
        <v>1</v>
      </c>
      <c r="K93" s="19" t="s">
        <v>156</v>
      </c>
      <c r="N93" t="s">
        <v>147</v>
      </c>
      <c r="O93" t="s">
        <v>307</v>
      </c>
    </row>
    <row r="94" spans="1:15" x14ac:dyDescent="0.35">
      <c r="A94" s="17">
        <v>88</v>
      </c>
      <c r="B94" t="s">
        <v>310</v>
      </c>
      <c r="C94" t="s">
        <v>197</v>
      </c>
      <c r="E94" s="8">
        <v>-656.59</v>
      </c>
      <c r="F94" t="s">
        <v>94</v>
      </c>
      <c r="G94" s="18">
        <v>45457</v>
      </c>
      <c r="H94" t="s">
        <v>145</v>
      </c>
      <c r="I94" t="s">
        <v>174</v>
      </c>
      <c r="J94" s="19">
        <f>IF(Ausgaben[[#This Row],[Umfang '[€']]]&lt;=-500,0,1)</f>
        <v>0</v>
      </c>
      <c r="K94" s="19" t="s">
        <v>156</v>
      </c>
      <c r="N94" t="s">
        <v>147</v>
      </c>
      <c r="O94" s="18">
        <v>45472</v>
      </c>
    </row>
    <row r="95" spans="1:15" x14ac:dyDescent="0.35">
      <c r="A95" s="17">
        <v>89</v>
      </c>
      <c r="B95" t="s">
        <v>311</v>
      </c>
      <c r="C95" t="s">
        <v>180</v>
      </c>
      <c r="E95" s="8">
        <v>-67.56</v>
      </c>
      <c r="F95" t="s">
        <v>94</v>
      </c>
      <c r="G95" s="18">
        <v>45457</v>
      </c>
      <c r="H95" t="s">
        <v>145</v>
      </c>
      <c r="I95" t="s">
        <v>174</v>
      </c>
      <c r="J95" s="19">
        <f>IF(Ausgaben[[#This Row],[Umfang '[€']]]&lt;=-500,0,1)</f>
        <v>1</v>
      </c>
      <c r="K95" s="19" t="s">
        <v>156</v>
      </c>
      <c r="N95" t="s">
        <v>147</v>
      </c>
      <c r="O95" t="s">
        <v>151</v>
      </c>
    </row>
    <row r="96" spans="1:15" x14ac:dyDescent="0.35">
      <c r="A96" s="17">
        <v>90</v>
      </c>
      <c r="B96" t="s">
        <v>312</v>
      </c>
      <c r="C96" t="s">
        <v>313</v>
      </c>
      <c r="E96" s="8">
        <v>-50</v>
      </c>
      <c r="F96" t="s">
        <v>96</v>
      </c>
      <c r="G96" s="18">
        <v>45458</v>
      </c>
      <c r="H96" t="s">
        <v>145</v>
      </c>
      <c r="I96" t="s">
        <v>95</v>
      </c>
      <c r="J96" s="19">
        <f>IF(Ausgaben[[#This Row],[Umfang '[€']]]&lt;=-500,0,1)</f>
        <v>1</v>
      </c>
      <c r="K96" s="19" t="s">
        <v>156</v>
      </c>
      <c r="N96" t="s">
        <v>147</v>
      </c>
      <c r="O96" s="18">
        <v>45458</v>
      </c>
    </row>
    <row r="97" spans="1:15" x14ac:dyDescent="0.35">
      <c r="A97" s="17">
        <v>91</v>
      </c>
      <c r="B97" t="s">
        <v>314</v>
      </c>
      <c r="C97" t="s">
        <v>315</v>
      </c>
      <c r="E97" s="8">
        <v>-39.450000000000003</v>
      </c>
      <c r="F97" t="s">
        <v>77</v>
      </c>
      <c r="G97" s="18">
        <v>45458</v>
      </c>
      <c r="H97" t="s">
        <v>145</v>
      </c>
      <c r="I97" t="s">
        <v>168</v>
      </c>
      <c r="J97" s="19">
        <f>IF(Ausgaben[[#This Row],[Umfang '[€']]]&lt;=-500,0,1)</f>
        <v>1</v>
      </c>
      <c r="K97" s="19" t="s">
        <v>156</v>
      </c>
      <c r="N97" t="s">
        <v>147</v>
      </c>
      <c r="O97" t="s">
        <v>301</v>
      </c>
    </row>
    <row r="98" spans="1:15" x14ac:dyDescent="0.35">
      <c r="A98" s="17">
        <v>92</v>
      </c>
      <c r="B98" t="s">
        <v>316</v>
      </c>
      <c r="C98" t="s">
        <v>290</v>
      </c>
      <c r="D98" t="s">
        <v>317</v>
      </c>
      <c r="E98" s="8">
        <v>-113.96</v>
      </c>
      <c r="F98" t="s">
        <v>61</v>
      </c>
      <c r="G98" s="18">
        <v>45458</v>
      </c>
      <c r="H98" t="s">
        <v>145</v>
      </c>
      <c r="I98" t="s">
        <v>146</v>
      </c>
      <c r="J98" s="19">
        <f>IF(Ausgaben[[#This Row],[Umfang '[€']]]&lt;=-500,0,1)</f>
        <v>1</v>
      </c>
      <c r="K98" s="19" t="s">
        <v>156</v>
      </c>
      <c r="N98" t="s">
        <v>147</v>
      </c>
      <c r="O98" t="s">
        <v>301</v>
      </c>
    </row>
    <row r="99" spans="1:15" x14ac:dyDescent="0.35">
      <c r="A99" s="17">
        <v>93</v>
      </c>
      <c r="B99" t="s">
        <v>318</v>
      </c>
      <c r="C99" t="s">
        <v>319</v>
      </c>
      <c r="E99" s="8">
        <v>-15.25</v>
      </c>
      <c r="F99" t="s">
        <v>35</v>
      </c>
      <c r="G99" s="18">
        <v>45458</v>
      </c>
      <c r="H99" t="s">
        <v>145</v>
      </c>
      <c r="I99" t="s">
        <v>34</v>
      </c>
      <c r="J99" s="19">
        <f>IF(Ausgaben[[#This Row],[Umfang '[€']]]&lt;=-500,0,1)</f>
        <v>1</v>
      </c>
      <c r="K99" s="19" t="s">
        <v>156</v>
      </c>
      <c r="N99" t="s">
        <v>147</v>
      </c>
      <c r="O99" t="s">
        <v>301</v>
      </c>
    </row>
    <row r="100" spans="1:15" x14ac:dyDescent="0.35">
      <c r="A100" s="17">
        <v>94</v>
      </c>
      <c r="B100" t="s">
        <v>320</v>
      </c>
      <c r="C100" t="s">
        <v>321</v>
      </c>
      <c r="E100" s="8">
        <v>-44.75</v>
      </c>
      <c r="F100" t="s">
        <v>61</v>
      </c>
      <c r="G100" s="18">
        <v>45458</v>
      </c>
      <c r="H100" t="s">
        <v>145</v>
      </c>
      <c r="I100" t="s">
        <v>146</v>
      </c>
      <c r="J100" s="19">
        <f>IF(Ausgaben[[#This Row],[Umfang '[€']]]&lt;=-500,0,1)</f>
        <v>1</v>
      </c>
      <c r="K100" s="19" t="s">
        <v>156</v>
      </c>
      <c r="N100" t="s">
        <v>147</v>
      </c>
      <c r="O100" s="18">
        <v>45472</v>
      </c>
    </row>
    <row r="101" spans="1:15" x14ac:dyDescent="0.35">
      <c r="A101" s="17">
        <v>95</v>
      </c>
      <c r="B101" t="s">
        <v>322</v>
      </c>
      <c r="C101" t="s">
        <v>321</v>
      </c>
      <c r="E101" s="8">
        <v>-80.650000000000006</v>
      </c>
      <c r="F101" t="s">
        <v>61</v>
      </c>
      <c r="G101" s="18">
        <v>45458</v>
      </c>
      <c r="H101" t="s">
        <v>145</v>
      </c>
      <c r="I101" t="s">
        <v>146</v>
      </c>
      <c r="J101" s="19">
        <f>IF(Ausgaben[[#This Row],[Umfang '[€']]]&lt;=-500,0,1)</f>
        <v>1</v>
      </c>
      <c r="K101" s="19" t="s">
        <v>156</v>
      </c>
      <c r="N101" t="s">
        <v>147</v>
      </c>
      <c r="O101" s="18">
        <v>45472</v>
      </c>
    </row>
    <row r="102" spans="1:15" x14ac:dyDescent="0.35">
      <c r="A102" s="17">
        <v>96</v>
      </c>
      <c r="B102" t="s">
        <v>323</v>
      </c>
      <c r="C102" t="s">
        <v>321</v>
      </c>
      <c r="E102" s="8">
        <v>-23</v>
      </c>
      <c r="F102" t="s">
        <v>61</v>
      </c>
      <c r="G102" s="18">
        <v>45458</v>
      </c>
      <c r="H102" t="s">
        <v>145</v>
      </c>
      <c r="I102" t="s">
        <v>146</v>
      </c>
      <c r="J102" s="19">
        <f>IF(Ausgaben[[#This Row],[Umfang '[€']]]&lt;=-500,0,1)</f>
        <v>1</v>
      </c>
      <c r="K102" s="19" t="s">
        <v>156</v>
      </c>
      <c r="N102" t="s">
        <v>147</v>
      </c>
      <c r="O102" s="18">
        <v>45472</v>
      </c>
    </row>
    <row r="103" spans="1:15" x14ac:dyDescent="0.35">
      <c r="A103" s="17">
        <v>97</v>
      </c>
      <c r="B103" t="s">
        <v>324</v>
      </c>
      <c r="C103" t="s">
        <v>321</v>
      </c>
      <c r="E103" s="8">
        <v>-7.4</v>
      </c>
      <c r="F103" t="s">
        <v>61</v>
      </c>
      <c r="G103" s="18">
        <v>45458</v>
      </c>
      <c r="H103" t="s">
        <v>145</v>
      </c>
      <c r="I103" t="s">
        <v>146</v>
      </c>
      <c r="J103" s="19">
        <f>IF(Ausgaben[[#This Row],[Umfang '[€']]]&lt;=-500,0,1)</f>
        <v>1</v>
      </c>
      <c r="K103" s="19" t="s">
        <v>156</v>
      </c>
      <c r="N103" t="s">
        <v>147</v>
      </c>
      <c r="O103" s="18">
        <v>45472</v>
      </c>
    </row>
    <row r="104" spans="1:15" x14ac:dyDescent="0.35">
      <c r="A104" s="17">
        <v>98</v>
      </c>
      <c r="B104" t="s">
        <v>325</v>
      </c>
      <c r="C104" t="s">
        <v>321</v>
      </c>
      <c r="E104" s="8">
        <v>-5.45</v>
      </c>
      <c r="F104" t="s">
        <v>61</v>
      </c>
      <c r="G104" s="18">
        <v>45458</v>
      </c>
      <c r="H104" t="s">
        <v>145</v>
      </c>
      <c r="I104" t="s">
        <v>146</v>
      </c>
      <c r="J104" s="19">
        <f>IF(Ausgaben[[#This Row],[Umfang '[€']]]&lt;=-500,0,1)</f>
        <v>1</v>
      </c>
      <c r="K104" s="19" t="s">
        <v>156</v>
      </c>
      <c r="N104" t="s">
        <v>147</v>
      </c>
      <c r="O104" s="18">
        <v>45472</v>
      </c>
    </row>
    <row r="105" spans="1:15" x14ac:dyDescent="0.35">
      <c r="A105" s="17">
        <v>99</v>
      </c>
      <c r="B105" t="s">
        <v>326</v>
      </c>
      <c r="C105" t="s">
        <v>327</v>
      </c>
      <c r="E105" s="8">
        <v>-20.89</v>
      </c>
      <c r="F105" t="s">
        <v>61</v>
      </c>
      <c r="G105" s="18">
        <v>45458</v>
      </c>
      <c r="H105" t="s">
        <v>145</v>
      </c>
      <c r="I105" t="s">
        <v>146</v>
      </c>
      <c r="J105" s="19">
        <f>IF(Ausgaben[[#This Row],[Umfang '[€']]]&lt;=-500,0,1)</f>
        <v>1</v>
      </c>
      <c r="K105" s="19" t="s">
        <v>156</v>
      </c>
      <c r="N105" t="s">
        <v>147</v>
      </c>
      <c r="O105" t="s">
        <v>190</v>
      </c>
    </row>
    <row r="106" spans="1:15" x14ac:dyDescent="0.35">
      <c r="A106" s="17">
        <v>100</v>
      </c>
      <c r="B106" t="s">
        <v>328</v>
      </c>
      <c r="C106" t="s">
        <v>327</v>
      </c>
      <c r="E106" s="8">
        <v>-19.86</v>
      </c>
      <c r="F106" t="s">
        <v>61</v>
      </c>
      <c r="G106" s="18">
        <v>45458</v>
      </c>
      <c r="H106" t="s">
        <v>145</v>
      </c>
      <c r="I106" t="s">
        <v>146</v>
      </c>
      <c r="J106" s="19">
        <f>IF(Ausgaben[[#This Row],[Umfang '[€']]]&lt;=-500,0,1)</f>
        <v>1</v>
      </c>
      <c r="K106" s="19" t="s">
        <v>156</v>
      </c>
      <c r="L106" t="s">
        <v>329</v>
      </c>
      <c r="N106" t="s">
        <v>147</v>
      </c>
      <c r="O106" t="s">
        <v>274</v>
      </c>
    </row>
    <row r="107" spans="1:15" x14ac:dyDescent="0.35">
      <c r="A107" s="17">
        <v>101</v>
      </c>
      <c r="B107" t="s">
        <v>330</v>
      </c>
      <c r="C107" t="s">
        <v>321</v>
      </c>
      <c r="E107" s="8">
        <v>-27.7</v>
      </c>
      <c r="F107" t="s">
        <v>61</v>
      </c>
      <c r="G107" s="18">
        <v>45458</v>
      </c>
      <c r="H107" t="s">
        <v>145</v>
      </c>
      <c r="I107" t="s">
        <v>146</v>
      </c>
      <c r="J107" s="19">
        <f>IF(Ausgaben[[#This Row],[Umfang '[€']]]&lt;=-500,0,1)</f>
        <v>1</v>
      </c>
      <c r="K107" s="19" t="s">
        <v>156</v>
      </c>
      <c r="N107" t="s">
        <v>147</v>
      </c>
      <c r="O107" s="18">
        <v>45472</v>
      </c>
    </row>
    <row r="108" spans="1:15" x14ac:dyDescent="0.35">
      <c r="A108" s="17">
        <v>102</v>
      </c>
      <c r="B108" t="s">
        <v>331</v>
      </c>
      <c r="C108" t="s">
        <v>321</v>
      </c>
      <c r="E108" s="8">
        <v>-31.7</v>
      </c>
      <c r="F108" t="s">
        <v>61</v>
      </c>
      <c r="G108" s="18">
        <v>45458</v>
      </c>
      <c r="H108" t="s">
        <v>145</v>
      </c>
      <c r="I108" t="s">
        <v>146</v>
      </c>
      <c r="J108" s="19">
        <f>IF(Ausgaben[[#This Row],[Umfang '[€']]]&lt;=-500,0,1)</f>
        <v>1</v>
      </c>
      <c r="K108" s="19" t="s">
        <v>156</v>
      </c>
      <c r="N108" t="s">
        <v>147</v>
      </c>
      <c r="O108" s="18">
        <v>45472</v>
      </c>
    </row>
    <row r="109" spans="1:15" x14ac:dyDescent="0.35">
      <c r="A109" s="17">
        <v>103</v>
      </c>
      <c r="B109" t="s">
        <v>332</v>
      </c>
      <c r="C109" t="s">
        <v>184</v>
      </c>
      <c r="E109" s="8">
        <v>-10.88</v>
      </c>
      <c r="F109" t="s">
        <v>61</v>
      </c>
      <c r="G109" s="18">
        <v>45458</v>
      </c>
      <c r="H109" t="s">
        <v>145</v>
      </c>
      <c r="I109" t="s">
        <v>146</v>
      </c>
      <c r="J109" s="19">
        <f>IF(Ausgaben[[#This Row],[Umfang '[€']]]&lt;=-500,0,1)</f>
        <v>1</v>
      </c>
      <c r="K109" s="19" t="s">
        <v>156</v>
      </c>
      <c r="L109" t="s">
        <v>329</v>
      </c>
      <c r="N109" t="s">
        <v>147</v>
      </c>
      <c r="O109" t="s">
        <v>274</v>
      </c>
    </row>
    <row r="110" spans="1:15" x14ac:dyDescent="0.35">
      <c r="A110" s="17">
        <v>104</v>
      </c>
      <c r="B110" t="s">
        <v>333</v>
      </c>
      <c r="C110" t="s">
        <v>334</v>
      </c>
      <c r="E110" s="8">
        <v>-1.99</v>
      </c>
      <c r="F110" t="s">
        <v>87</v>
      </c>
      <c r="G110" s="18">
        <v>45458</v>
      </c>
      <c r="H110" t="s">
        <v>145</v>
      </c>
      <c r="I110" t="s">
        <v>146</v>
      </c>
      <c r="J110" s="19">
        <f>IF(Ausgaben[[#This Row],[Umfang '[€']]]&lt;=-500,0,1)</f>
        <v>1</v>
      </c>
      <c r="K110" s="19" t="s">
        <v>156</v>
      </c>
      <c r="N110" t="s">
        <v>147</v>
      </c>
      <c r="O110" t="s">
        <v>335</v>
      </c>
    </row>
    <row r="111" spans="1:15" x14ac:dyDescent="0.35">
      <c r="A111" s="17">
        <v>105</v>
      </c>
      <c r="B111" t="s">
        <v>336</v>
      </c>
      <c r="D111" t="s">
        <v>217</v>
      </c>
      <c r="E111" s="8">
        <v>-150</v>
      </c>
      <c r="F111" t="s">
        <v>35</v>
      </c>
      <c r="G111" s="18">
        <v>45461</v>
      </c>
      <c r="H111" t="s">
        <v>283</v>
      </c>
      <c r="I111" t="s">
        <v>34</v>
      </c>
      <c r="J111" s="19">
        <f>IF(Ausgaben[[#This Row],[Umfang '[€']]]&lt;=-500,0,1)</f>
        <v>1</v>
      </c>
      <c r="K111" s="19" t="s">
        <v>156</v>
      </c>
      <c r="O111" t="s">
        <v>147</v>
      </c>
    </row>
    <row r="112" spans="1:15" x14ac:dyDescent="0.35">
      <c r="A112" s="17">
        <v>106</v>
      </c>
      <c r="B112" t="s">
        <v>337</v>
      </c>
      <c r="D112" t="s">
        <v>217</v>
      </c>
      <c r="E112" s="8">
        <v>-100</v>
      </c>
      <c r="F112" t="s">
        <v>35</v>
      </c>
      <c r="G112" s="18">
        <v>45461</v>
      </c>
      <c r="H112" t="s">
        <v>283</v>
      </c>
      <c r="I112" t="s">
        <v>34</v>
      </c>
      <c r="J112" s="19">
        <f>IF(Ausgaben[[#This Row],[Umfang '[€']]]&lt;=-500,0,1)</f>
        <v>1</v>
      </c>
      <c r="K112" s="19" t="s">
        <v>156</v>
      </c>
      <c r="O112" t="s">
        <v>147</v>
      </c>
    </row>
    <row r="113" spans="1:15" x14ac:dyDescent="0.35">
      <c r="A113" s="17">
        <v>107</v>
      </c>
      <c r="B113" t="s">
        <v>338</v>
      </c>
      <c r="D113" t="s">
        <v>217</v>
      </c>
      <c r="E113" s="8">
        <v>-650</v>
      </c>
      <c r="F113" t="s">
        <v>35</v>
      </c>
      <c r="G113" s="18">
        <v>45461</v>
      </c>
      <c r="H113" t="s">
        <v>283</v>
      </c>
      <c r="I113" t="s">
        <v>34</v>
      </c>
      <c r="J113" s="19">
        <f>IF(Ausgaben[[#This Row],[Umfang '[€']]]&lt;=-500,0,1)</f>
        <v>0</v>
      </c>
      <c r="K113" s="19" t="s">
        <v>156</v>
      </c>
      <c r="O113" t="s">
        <v>147</v>
      </c>
    </row>
    <row r="114" spans="1:15" x14ac:dyDescent="0.35">
      <c r="A114" s="17">
        <v>108</v>
      </c>
      <c r="B114" t="s">
        <v>339</v>
      </c>
      <c r="D114" t="s">
        <v>217</v>
      </c>
      <c r="E114" s="8">
        <v>-50</v>
      </c>
      <c r="F114" t="s">
        <v>35</v>
      </c>
      <c r="G114" s="18">
        <v>45461</v>
      </c>
      <c r="H114" t="s">
        <v>283</v>
      </c>
      <c r="I114" t="s">
        <v>34</v>
      </c>
      <c r="J114" s="19"/>
      <c r="K114" s="19" t="s">
        <v>156</v>
      </c>
      <c r="O114" t="s">
        <v>147</v>
      </c>
    </row>
    <row r="115" spans="1:15" x14ac:dyDescent="0.35">
      <c r="A115" s="17">
        <v>109</v>
      </c>
      <c r="B115" t="s">
        <v>340</v>
      </c>
      <c r="D115" t="s">
        <v>217</v>
      </c>
      <c r="E115" s="8">
        <v>-50</v>
      </c>
      <c r="F115" t="s">
        <v>35</v>
      </c>
      <c r="G115" s="18">
        <v>45461</v>
      </c>
      <c r="H115" t="s">
        <v>283</v>
      </c>
      <c r="I115" t="s">
        <v>34</v>
      </c>
      <c r="J115" s="19">
        <f>IF(Ausgaben[[#This Row],[Umfang '[€']]]&lt;=-500,0,1)</f>
        <v>1</v>
      </c>
      <c r="K115" s="19" t="s">
        <v>156</v>
      </c>
      <c r="L115" s="18">
        <v>45462</v>
      </c>
      <c r="O115" t="s">
        <v>147</v>
      </c>
    </row>
    <row r="116" spans="1:15" x14ac:dyDescent="0.35">
      <c r="A116" s="17">
        <v>110</v>
      </c>
      <c r="B116" t="s">
        <v>341</v>
      </c>
      <c r="D116" t="s">
        <v>217</v>
      </c>
      <c r="E116" s="8">
        <v>-50</v>
      </c>
      <c r="F116" t="s">
        <v>35</v>
      </c>
      <c r="G116" s="18">
        <v>45461</v>
      </c>
      <c r="H116" t="s">
        <v>283</v>
      </c>
      <c r="I116" t="s">
        <v>34</v>
      </c>
      <c r="J116" s="19">
        <f>IF(Ausgaben[[#This Row],[Umfang '[€']]]&lt;=-500,0,1)</f>
        <v>1</v>
      </c>
      <c r="K116" s="19"/>
      <c r="O116" t="s">
        <v>147</v>
      </c>
    </row>
    <row r="117" spans="1:15" x14ac:dyDescent="0.35">
      <c r="A117" s="17">
        <v>111</v>
      </c>
      <c r="B117" t="s">
        <v>342</v>
      </c>
      <c r="C117" t="s">
        <v>249</v>
      </c>
      <c r="E117" s="8">
        <v>-103.96</v>
      </c>
      <c r="F117" t="s">
        <v>84</v>
      </c>
      <c r="G117" s="18">
        <v>45462</v>
      </c>
      <c r="H117" t="s">
        <v>145</v>
      </c>
      <c r="I117" t="s">
        <v>146</v>
      </c>
      <c r="J117" s="19">
        <f>IF(Ausgaben[[#This Row],[Umfang '[€']]]&lt;=-500,0,1)</f>
        <v>1</v>
      </c>
      <c r="K117" s="19" t="s">
        <v>156</v>
      </c>
      <c r="L117" s="18">
        <v>45462</v>
      </c>
      <c r="N117" t="s">
        <v>147</v>
      </c>
      <c r="O117" s="18">
        <v>45462</v>
      </c>
    </row>
    <row r="118" spans="1:15" x14ac:dyDescent="0.35">
      <c r="A118" s="17">
        <v>112</v>
      </c>
      <c r="B118" t="s">
        <v>343</v>
      </c>
      <c r="C118" t="s">
        <v>344</v>
      </c>
      <c r="E118" s="8">
        <v>-4105.62</v>
      </c>
      <c r="F118" t="s">
        <v>84</v>
      </c>
      <c r="G118" s="18">
        <v>45462</v>
      </c>
      <c r="H118" t="s">
        <v>145</v>
      </c>
      <c r="I118" t="s">
        <v>146</v>
      </c>
      <c r="J118" s="19">
        <f>IF(Ausgaben[[#This Row],[Umfang '[€']]]&lt;=-500,0,1)</f>
        <v>0</v>
      </c>
      <c r="K118" s="19"/>
    </row>
    <row r="119" spans="1:15" x14ac:dyDescent="0.35">
      <c r="A119" s="17">
        <v>113</v>
      </c>
      <c r="B119" t="s">
        <v>345</v>
      </c>
      <c r="C119" t="s">
        <v>294</v>
      </c>
      <c r="E119" s="8">
        <v>-61.84</v>
      </c>
      <c r="F119" t="s">
        <v>94</v>
      </c>
      <c r="G119" s="18">
        <v>45463</v>
      </c>
      <c r="H119" t="s">
        <v>145</v>
      </c>
      <c r="I119" t="s">
        <v>174</v>
      </c>
      <c r="J119" s="19">
        <f>IF(Ausgaben[[#This Row],[Umfang '[€']]]&lt;=-500,0,1)</f>
        <v>1</v>
      </c>
      <c r="K119" s="19" t="s">
        <v>156</v>
      </c>
      <c r="L119" s="18">
        <v>45463</v>
      </c>
      <c r="N119" t="s">
        <v>147</v>
      </c>
      <c r="O119" s="18">
        <v>45472</v>
      </c>
    </row>
    <row r="120" spans="1:15" x14ac:dyDescent="0.35">
      <c r="A120" s="17">
        <v>114</v>
      </c>
      <c r="B120" t="s">
        <v>346</v>
      </c>
      <c r="C120" t="s">
        <v>334</v>
      </c>
      <c r="E120" s="8">
        <v>-10.99</v>
      </c>
      <c r="F120" t="s">
        <v>94</v>
      </c>
      <c r="G120" s="18">
        <v>45463</v>
      </c>
      <c r="H120" t="s">
        <v>145</v>
      </c>
      <c r="I120" t="s">
        <v>174</v>
      </c>
      <c r="J120" s="19">
        <f>IF(Ausgaben[[#This Row],[Umfang '[€']]]&lt;=-500,0,1)</f>
        <v>1</v>
      </c>
      <c r="K120" s="19" t="s">
        <v>156</v>
      </c>
      <c r="L120" s="18">
        <v>45463</v>
      </c>
      <c r="N120" t="s">
        <v>147</v>
      </c>
      <c r="O120" s="18">
        <v>45472</v>
      </c>
    </row>
    <row r="121" spans="1:15" x14ac:dyDescent="0.35">
      <c r="A121" s="17">
        <v>115</v>
      </c>
      <c r="B121" t="s">
        <v>347</v>
      </c>
      <c r="C121" t="s">
        <v>294</v>
      </c>
      <c r="E121" s="8">
        <v>-1165.75</v>
      </c>
      <c r="F121" t="s">
        <v>61</v>
      </c>
      <c r="G121" s="18">
        <v>45463</v>
      </c>
      <c r="H121" t="s">
        <v>145</v>
      </c>
      <c r="I121" t="s">
        <v>174</v>
      </c>
      <c r="J121" s="19">
        <f>IF(Ausgaben[[#This Row],[Umfang '[€']]]&lt;=-500,0,1)</f>
        <v>0</v>
      </c>
      <c r="K121" s="19" t="s">
        <v>156</v>
      </c>
      <c r="L121" s="18">
        <v>45463</v>
      </c>
      <c r="N121" t="s">
        <v>147</v>
      </c>
      <c r="O121" t="s">
        <v>274</v>
      </c>
    </row>
    <row r="122" spans="1:15" x14ac:dyDescent="0.35">
      <c r="A122" s="17">
        <v>116</v>
      </c>
      <c r="B122" t="s">
        <v>348</v>
      </c>
      <c r="C122" t="s">
        <v>300</v>
      </c>
      <c r="E122" s="8">
        <v>-9.75</v>
      </c>
      <c r="F122" t="s">
        <v>61</v>
      </c>
      <c r="G122" s="18">
        <v>45463</v>
      </c>
      <c r="H122" t="s">
        <v>145</v>
      </c>
      <c r="I122" t="s">
        <v>146</v>
      </c>
      <c r="J122" s="19">
        <f>IF(Ausgaben[[#This Row],[Umfang '[€']]]&lt;=-500,0,1)</f>
        <v>1</v>
      </c>
      <c r="K122" s="19" t="s">
        <v>156</v>
      </c>
      <c r="L122" s="18">
        <v>45463</v>
      </c>
      <c r="N122" t="s">
        <v>147</v>
      </c>
      <c r="O122" t="s">
        <v>274</v>
      </c>
    </row>
    <row r="123" spans="1:15" x14ac:dyDescent="0.35">
      <c r="A123" s="17">
        <v>117</v>
      </c>
      <c r="B123" t="s">
        <v>349</v>
      </c>
      <c r="C123" t="s">
        <v>207</v>
      </c>
      <c r="E123" s="8">
        <v>-290.88</v>
      </c>
      <c r="F123" t="s">
        <v>87</v>
      </c>
      <c r="G123" s="18">
        <v>45468</v>
      </c>
      <c r="H123" t="s">
        <v>145</v>
      </c>
      <c r="I123" t="s">
        <v>165</v>
      </c>
      <c r="J123" s="19">
        <f>IF(Ausgaben[[#This Row],[Umfang '[€']]]&lt;=-500,0,1)</f>
        <v>1</v>
      </c>
      <c r="K123" s="19" t="s">
        <v>156</v>
      </c>
      <c r="L123" s="18">
        <v>45468</v>
      </c>
      <c r="N123" t="s">
        <v>147</v>
      </c>
      <c r="O123" t="s">
        <v>209</v>
      </c>
    </row>
    <row r="124" spans="1:15" x14ac:dyDescent="0.35">
      <c r="A124" s="17">
        <v>118</v>
      </c>
      <c r="B124" t="s">
        <v>350</v>
      </c>
      <c r="C124" t="s">
        <v>351</v>
      </c>
      <c r="D124" t="s">
        <v>229</v>
      </c>
      <c r="E124" s="8">
        <v>-295.02</v>
      </c>
      <c r="F124" t="s">
        <v>35</v>
      </c>
      <c r="G124" s="18">
        <v>45468</v>
      </c>
      <c r="H124" t="s">
        <v>145</v>
      </c>
      <c r="I124" t="s">
        <v>34</v>
      </c>
      <c r="J124" s="19">
        <f>IF(Ausgaben[[#This Row],[Umfang '[€']]]&lt;=-500,0,1)</f>
        <v>1</v>
      </c>
      <c r="K124" s="19" t="s">
        <v>156</v>
      </c>
      <c r="L124" s="18">
        <v>45468</v>
      </c>
      <c r="N124" t="s">
        <v>147</v>
      </c>
      <c r="O124" t="s">
        <v>352</v>
      </c>
    </row>
    <row r="125" spans="1:15" x14ac:dyDescent="0.35">
      <c r="A125" s="17">
        <v>119</v>
      </c>
      <c r="B125" t="s">
        <v>353</v>
      </c>
      <c r="C125" t="s">
        <v>354</v>
      </c>
      <c r="E125" s="8">
        <v>-150</v>
      </c>
      <c r="F125" t="s">
        <v>50</v>
      </c>
      <c r="G125" s="18">
        <v>45468</v>
      </c>
      <c r="H125" t="s">
        <v>145</v>
      </c>
      <c r="I125" t="s">
        <v>155</v>
      </c>
      <c r="J125" s="19">
        <f>IF(Ausgaben[[#This Row],[Umfang '[€']]]&lt;=-500,0,1)</f>
        <v>1</v>
      </c>
      <c r="K125" s="19" t="s">
        <v>156</v>
      </c>
      <c r="L125" s="18">
        <v>45468</v>
      </c>
      <c r="N125" t="s">
        <v>147</v>
      </c>
      <c r="O125" s="18">
        <v>45468</v>
      </c>
    </row>
    <row r="126" spans="1:15" x14ac:dyDescent="0.35">
      <c r="A126" s="17">
        <v>120</v>
      </c>
      <c r="B126" t="s">
        <v>355</v>
      </c>
      <c r="C126" t="s">
        <v>356</v>
      </c>
      <c r="D126" t="s">
        <v>229</v>
      </c>
      <c r="E126" s="8">
        <v>-181.11</v>
      </c>
      <c r="F126" t="s">
        <v>35</v>
      </c>
      <c r="G126" s="18">
        <v>45468</v>
      </c>
      <c r="H126" t="s">
        <v>283</v>
      </c>
      <c r="I126" t="s">
        <v>34</v>
      </c>
      <c r="J126" s="19">
        <f>IF(Ausgaben[[#This Row],[Umfang '[€']]]&lt;=-500,0,1)</f>
        <v>1</v>
      </c>
      <c r="K126" s="19"/>
    </row>
    <row r="127" spans="1:15" x14ac:dyDescent="0.35">
      <c r="A127" s="17">
        <v>121</v>
      </c>
      <c r="B127" t="s">
        <v>357</v>
      </c>
      <c r="C127" t="s">
        <v>358</v>
      </c>
      <c r="D127" t="s">
        <v>229</v>
      </c>
      <c r="E127" s="8">
        <v>-20.3</v>
      </c>
      <c r="F127" t="s">
        <v>35</v>
      </c>
      <c r="G127" s="18">
        <v>45468</v>
      </c>
      <c r="H127" t="s">
        <v>283</v>
      </c>
      <c r="I127" t="s">
        <v>34</v>
      </c>
      <c r="J127" s="19">
        <f>IF(Ausgaben[[#This Row],[Umfang '[€']]]&lt;=-500,0,1)</f>
        <v>1</v>
      </c>
      <c r="K127" s="19"/>
    </row>
    <row r="128" spans="1:15" x14ac:dyDescent="0.35">
      <c r="A128" s="17">
        <v>122</v>
      </c>
      <c r="B128" t="s">
        <v>359</v>
      </c>
      <c r="C128" t="s">
        <v>360</v>
      </c>
      <c r="D128" t="s">
        <v>229</v>
      </c>
      <c r="E128" s="8">
        <v>-78.05</v>
      </c>
      <c r="F128" t="s">
        <v>35</v>
      </c>
      <c r="G128" s="18">
        <v>45468</v>
      </c>
      <c r="H128" t="s">
        <v>283</v>
      </c>
      <c r="I128" t="s">
        <v>34</v>
      </c>
      <c r="J128" s="19">
        <f>IF(Ausgaben[[#This Row],[Umfang '[€']]]&lt;=-500,0,1)</f>
        <v>1</v>
      </c>
      <c r="K128" s="19"/>
    </row>
    <row r="129" spans="1:15" x14ac:dyDescent="0.35">
      <c r="A129" s="17">
        <v>123</v>
      </c>
      <c r="B129" t="s">
        <v>361</v>
      </c>
      <c r="C129" t="s">
        <v>362</v>
      </c>
      <c r="E129" s="8">
        <v>-34.29</v>
      </c>
      <c r="F129" t="s">
        <v>53</v>
      </c>
      <c r="G129" s="18">
        <v>45469</v>
      </c>
      <c r="H129" t="s">
        <v>363</v>
      </c>
      <c r="I129" t="s">
        <v>34</v>
      </c>
      <c r="J129" s="19">
        <f>IF(Ausgaben[[#This Row],[Umfang '[€']]]&lt;=-500,0,1)</f>
        <v>1</v>
      </c>
      <c r="K129" s="19"/>
    </row>
    <row r="130" spans="1:15" x14ac:dyDescent="0.35">
      <c r="A130" s="17">
        <v>124</v>
      </c>
      <c r="B130" t="s">
        <v>361</v>
      </c>
      <c r="C130" t="s">
        <v>364</v>
      </c>
      <c r="E130" s="8">
        <v>-50.01</v>
      </c>
      <c r="F130" t="s">
        <v>53</v>
      </c>
      <c r="G130" s="18">
        <v>45469</v>
      </c>
      <c r="H130" t="s">
        <v>363</v>
      </c>
      <c r="I130" t="s">
        <v>34</v>
      </c>
      <c r="J130" s="19">
        <f>IF(Ausgaben[[#This Row],[Umfang '[€']]]&lt;=-500,0,1)</f>
        <v>1</v>
      </c>
      <c r="K130" s="19"/>
    </row>
    <row r="131" spans="1:15" x14ac:dyDescent="0.35">
      <c r="A131" s="17">
        <v>125</v>
      </c>
      <c r="B131" t="s">
        <v>365</v>
      </c>
      <c r="C131" t="s">
        <v>327</v>
      </c>
      <c r="E131" s="8">
        <v>-18.899999999999999</v>
      </c>
      <c r="F131" t="s">
        <v>61</v>
      </c>
      <c r="G131" s="18">
        <v>45475</v>
      </c>
      <c r="H131" t="s">
        <v>145</v>
      </c>
      <c r="I131" t="s">
        <v>146</v>
      </c>
      <c r="J131" s="19">
        <f>IF(Ausgaben[[#This Row],[Umfang '[€']]]&lt;=-500,0,1)</f>
        <v>1</v>
      </c>
      <c r="K131" s="19" t="s">
        <v>147</v>
      </c>
      <c r="L131" s="18">
        <v>45475</v>
      </c>
      <c r="N131" t="s">
        <v>147</v>
      </c>
      <c r="O131" s="18">
        <v>45475</v>
      </c>
    </row>
    <row r="132" spans="1:15" x14ac:dyDescent="0.35">
      <c r="A132" s="17">
        <v>126</v>
      </c>
      <c r="B132" t="s">
        <v>366</v>
      </c>
      <c r="C132" t="s">
        <v>367</v>
      </c>
      <c r="E132" s="8">
        <v>-1630.15</v>
      </c>
      <c r="F132" t="s">
        <v>61</v>
      </c>
      <c r="G132" s="18">
        <v>45474</v>
      </c>
      <c r="H132" t="s">
        <v>145</v>
      </c>
      <c r="I132" t="s">
        <v>146</v>
      </c>
      <c r="J132" s="19">
        <f>IF(Ausgaben[[#This Row],[Umfang '[€']]]&lt;=-500,0,1)</f>
        <v>0</v>
      </c>
      <c r="K132" s="19"/>
      <c r="L132" s="18">
        <v>45474</v>
      </c>
      <c r="N132" t="s">
        <v>147</v>
      </c>
      <c r="O132" s="18">
        <v>45474</v>
      </c>
    </row>
    <row r="133" spans="1:15" x14ac:dyDescent="0.35">
      <c r="A133" s="17">
        <v>127</v>
      </c>
      <c r="B133" t="s">
        <v>368</v>
      </c>
      <c r="C133" t="s">
        <v>187</v>
      </c>
      <c r="E133" s="8">
        <v>-15</v>
      </c>
      <c r="F133" t="s">
        <v>96</v>
      </c>
      <c r="G133" s="18">
        <v>45474</v>
      </c>
      <c r="H133" t="s">
        <v>145</v>
      </c>
      <c r="I133" t="s">
        <v>146</v>
      </c>
      <c r="J133" s="19">
        <f>IF(Ausgaben[[#This Row],[Umfang '[€']]]&lt;=-500,0,1)</f>
        <v>1</v>
      </c>
      <c r="K133" s="19" t="s">
        <v>147</v>
      </c>
      <c r="L133" s="18">
        <v>45474</v>
      </c>
      <c r="N133" t="s">
        <v>147</v>
      </c>
      <c r="O133" s="18">
        <v>45474</v>
      </c>
    </row>
    <row r="134" spans="1:15" x14ac:dyDescent="0.35">
      <c r="A134" s="17">
        <v>128</v>
      </c>
      <c r="B134" t="s">
        <v>235</v>
      </c>
      <c r="D134" t="s">
        <v>217</v>
      </c>
      <c r="E134" s="8">
        <v>-385</v>
      </c>
      <c r="F134" t="s">
        <v>35</v>
      </c>
      <c r="G134" s="18">
        <v>45478</v>
      </c>
      <c r="H134" t="s">
        <v>283</v>
      </c>
      <c r="I134" t="s">
        <v>34</v>
      </c>
      <c r="J134" s="19">
        <f>IF(Ausgaben[[#This Row],[Umfang '[€']]]&lt;=-500,0,1)</f>
        <v>1</v>
      </c>
      <c r="K134" s="19"/>
    </row>
    <row r="135" spans="1:15" x14ac:dyDescent="0.35">
      <c r="A135" s="17">
        <v>129</v>
      </c>
      <c r="B135" t="s">
        <v>369</v>
      </c>
      <c r="D135" t="s">
        <v>217</v>
      </c>
      <c r="E135" s="8">
        <v>-50</v>
      </c>
      <c r="F135" t="s">
        <v>35</v>
      </c>
      <c r="G135" s="18">
        <v>45478</v>
      </c>
      <c r="H135" t="s">
        <v>283</v>
      </c>
      <c r="I135" t="s">
        <v>34</v>
      </c>
      <c r="J135" s="19">
        <f>IF(Ausgaben[[#This Row],[Umfang '[€']]]&lt;=-500,0,1)</f>
        <v>1</v>
      </c>
      <c r="K135" s="19"/>
      <c r="L135" s="18">
        <v>45478</v>
      </c>
      <c r="N135" t="s">
        <v>147</v>
      </c>
      <c r="O135" s="18">
        <v>45478</v>
      </c>
    </row>
    <row r="136" spans="1:15" x14ac:dyDescent="0.35">
      <c r="A136" s="17">
        <v>130</v>
      </c>
      <c r="B136" t="s">
        <v>408</v>
      </c>
      <c r="C136" t="s">
        <v>290</v>
      </c>
      <c r="E136" s="8">
        <v>-97.88</v>
      </c>
      <c r="F136" t="s">
        <v>61</v>
      </c>
      <c r="G136" s="18">
        <v>45482</v>
      </c>
      <c r="H136" t="s">
        <v>145</v>
      </c>
      <c r="I136" t="s">
        <v>174</v>
      </c>
      <c r="J136" s="19">
        <f>IF(Ausgaben[[#This Row],[Umfang '[€']]]&lt;=-500,0,1)</f>
        <v>1</v>
      </c>
      <c r="K136" s="19" t="s">
        <v>147</v>
      </c>
      <c r="L136" s="18">
        <v>45482</v>
      </c>
      <c r="N136" t="s">
        <v>147</v>
      </c>
      <c r="O136" s="18">
        <v>45482</v>
      </c>
    </row>
    <row r="137" spans="1:15" x14ac:dyDescent="0.35">
      <c r="A137" s="17">
        <v>131</v>
      </c>
      <c r="E137" s="8">
        <v>0</v>
      </c>
      <c r="G137" s="18"/>
      <c r="J137" s="19">
        <f>IF(Ausgaben[[#This Row],[Umfang '[€']]]&lt;=-500,0,1)</f>
        <v>1</v>
      </c>
      <c r="K137" s="19"/>
    </row>
    <row r="138" spans="1:15" x14ac:dyDescent="0.35">
      <c r="A138" s="17">
        <v>132</v>
      </c>
      <c r="E138" s="8">
        <v>0</v>
      </c>
      <c r="G138" s="18"/>
      <c r="J138" s="19">
        <f>IF(Ausgaben[[#This Row],[Umfang '[€']]]&lt;=-500,0,1)</f>
        <v>1</v>
      </c>
      <c r="K138" s="19"/>
    </row>
    <row r="139" spans="1:15" x14ac:dyDescent="0.35">
      <c r="A139" s="17">
        <v>133</v>
      </c>
      <c r="E139" s="8">
        <v>0</v>
      </c>
      <c r="G139" s="18"/>
      <c r="J139" s="19">
        <f>IF(Ausgaben[[#This Row],[Umfang '[€']]]&lt;=-500,0,1)</f>
        <v>1</v>
      </c>
      <c r="K139" s="19"/>
    </row>
    <row r="140" spans="1:15" x14ac:dyDescent="0.35">
      <c r="A140" s="17">
        <v>134</v>
      </c>
      <c r="E140" s="8">
        <v>0</v>
      </c>
      <c r="G140" s="18"/>
      <c r="J140" s="19">
        <f>IF(Ausgaben[[#This Row],[Umfang '[€']]]&lt;=-500,0,1)</f>
        <v>1</v>
      </c>
      <c r="K140" s="19"/>
    </row>
    <row r="141" spans="1:15" x14ac:dyDescent="0.35">
      <c r="A141" s="17">
        <v>135</v>
      </c>
      <c r="E141" s="8">
        <v>0</v>
      </c>
      <c r="G141" s="18"/>
      <c r="J141" s="19">
        <f>IF(Ausgaben[[#This Row],[Umfang '[€']]]&lt;=-500,0,1)</f>
        <v>1</v>
      </c>
      <c r="K141" s="19"/>
    </row>
    <row r="142" spans="1:15" x14ac:dyDescent="0.35">
      <c r="A142" s="17">
        <v>136</v>
      </c>
      <c r="E142" s="8">
        <v>0</v>
      </c>
      <c r="G142" s="18"/>
      <c r="J142" s="19">
        <f>IF(Ausgaben[[#This Row],[Umfang '[€']]]&lt;=-500,0,1)</f>
        <v>1</v>
      </c>
      <c r="K142" s="19"/>
    </row>
    <row r="143" spans="1:15" x14ac:dyDescent="0.35">
      <c r="A143" s="17">
        <v>137</v>
      </c>
      <c r="E143" s="8">
        <v>0</v>
      </c>
      <c r="G143" s="18"/>
      <c r="J143" s="19">
        <f>IF(Ausgaben[[#This Row],[Umfang '[€']]]&lt;=-500,0,1)</f>
        <v>1</v>
      </c>
      <c r="K143" s="19"/>
    </row>
    <row r="144" spans="1:15" x14ac:dyDescent="0.35">
      <c r="A144" s="17">
        <v>138</v>
      </c>
      <c r="E144" s="8">
        <v>0</v>
      </c>
      <c r="G144" s="18"/>
      <c r="J144" s="19">
        <f>IF(Ausgaben[[#This Row],[Umfang '[€']]]&lt;=-500,0,1)</f>
        <v>1</v>
      </c>
      <c r="K144" s="19"/>
    </row>
    <row r="145" spans="1:11" x14ac:dyDescent="0.35">
      <c r="A145" s="17">
        <v>139</v>
      </c>
      <c r="E145" s="8">
        <v>0</v>
      </c>
      <c r="G145" s="18"/>
      <c r="J145" s="19">
        <f>IF(Ausgaben[[#This Row],[Umfang '[€']]]&lt;=-500,0,1)</f>
        <v>1</v>
      </c>
      <c r="K145" s="19"/>
    </row>
    <row r="146" spans="1:11" x14ac:dyDescent="0.35">
      <c r="A146" s="17">
        <v>140</v>
      </c>
      <c r="E146" s="8">
        <v>0</v>
      </c>
      <c r="G146" s="18"/>
      <c r="J146" s="19">
        <f>IF(Ausgaben[[#This Row],[Umfang '[€']]]&lt;=-500,0,1)</f>
        <v>1</v>
      </c>
      <c r="K146" s="19"/>
    </row>
    <row r="147" spans="1:11" x14ac:dyDescent="0.35">
      <c r="A147" s="17">
        <v>141</v>
      </c>
      <c r="E147" s="8">
        <v>0</v>
      </c>
      <c r="G147" s="18"/>
      <c r="J147" s="19">
        <f>IF(Ausgaben[[#This Row],[Umfang '[€']]]&lt;=-500,0,1)</f>
        <v>1</v>
      </c>
      <c r="K147" s="19"/>
    </row>
    <row r="148" spans="1:11" x14ac:dyDescent="0.35">
      <c r="A148" s="17">
        <v>142</v>
      </c>
      <c r="E148" s="8">
        <v>0</v>
      </c>
      <c r="G148" s="18"/>
      <c r="J148" s="19">
        <f>IF(Ausgaben[[#This Row],[Umfang '[€']]]&lt;=-500,0,1)</f>
        <v>1</v>
      </c>
      <c r="K148" s="19"/>
    </row>
    <row r="149" spans="1:11" x14ac:dyDescent="0.35">
      <c r="A149" s="17">
        <v>143</v>
      </c>
      <c r="E149" s="8">
        <v>0</v>
      </c>
      <c r="G149" s="18"/>
      <c r="J149" s="19">
        <f>IF(Ausgaben[[#This Row],[Umfang '[€']]]&lt;=-500,0,1)</f>
        <v>1</v>
      </c>
      <c r="K149" s="19"/>
    </row>
    <row r="150" spans="1:11" x14ac:dyDescent="0.35">
      <c r="A150" s="17">
        <v>144</v>
      </c>
      <c r="E150" s="8">
        <v>0</v>
      </c>
      <c r="G150" s="18"/>
      <c r="J150" s="19">
        <f>IF(Ausgaben[[#This Row],[Umfang '[€']]]&lt;=-500,0,1)</f>
        <v>1</v>
      </c>
      <c r="K150" s="19"/>
    </row>
    <row r="151" spans="1:11" x14ac:dyDescent="0.35">
      <c r="A151" s="17">
        <v>145</v>
      </c>
      <c r="E151" s="8">
        <v>0</v>
      </c>
      <c r="G151" s="18"/>
      <c r="J151" s="19">
        <f>IF(Ausgaben[[#This Row],[Umfang '[€']]]&lt;=-500,0,1)</f>
        <v>1</v>
      </c>
      <c r="K151" s="19"/>
    </row>
    <row r="152" spans="1:11" x14ac:dyDescent="0.35">
      <c r="A152" s="17">
        <v>146</v>
      </c>
      <c r="E152" s="8">
        <v>0</v>
      </c>
      <c r="G152" s="18"/>
      <c r="J152" s="19">
        <f>IF(Ausgaben[[#This Row],[Umfang '[€']]]&lt;=-500,0,1)</f>
        <v>1</v>
      </c>
      <c r="K152" s="19"/>
    </row>
    <row r="153" spans="1:11" x14ac:dyDescent="0.35">
      <c r="A153" s="17">
        <v>147</v>
      </c>
      <c r="E153" s="8">
        <v>0</v>
      </c>
      <c r="G153" s="18"/>
      <c r="J153" s="19">
        <f>IF(Ausgaben[[#This Row],[Umfang '[€']]]&lt;=-500,0,1)</f>
        <v>1</v>
      </c>
      <c r="K153" s="19"/>
    </row>
    <row r="154" spans="1:11" x14ac:dyDescent="0.35">
      <c r="A154" s="17">
        <v>148</v>
      </c>
      <c r="E154" s="8">
        <v>0</v>
      </c>
      <c r="G154" s="18"/>
      <c r="J154" s="19">
        <f>IF(Ausgaben[[#This Row],[Umfang '[€']]]&lt;=-500,0,1)</f>
        <v>1</v>
      </c>
      <c r="K154" s="19"/>
    </row>
    <row r="155" spans="1:11" x14ac:dyDescent="0.35">
      <c r="A155" s="17">
        <v>149</v>
      </c>
      <c r="E155" s="8">
        <v>0</v>
      </c>
      <c r="G155" s="18"/>
      <c r="J155" s="19">
        <f>IF(Ausgaben[[#This Row],[Umfang '[€']]]&lt;=-500,0,1)</f>
        <v>1</v>
      </c>
      <c r="K155" s="19"/>
    </row>
    <row r="156" spans="1:11" x14ac:dyDescent="0.35">
      <c r="A156" s="17">
        <v>150</v>
      </c>
      <c r="E156" s="8">
        <v>0</v>
      </c>
      <c r="G156" s="18"/>
      <c r="J156" s="19">
        <f>IF(Ausgaben[[#This Row],[Umfang '[€']]]&lt;=-500,0,1)</f>
        <v>1</v>
      </c>
      <c r="K156" s="19"/>
    </row>
    <row r="157" spans="1:11" x14ac:dyDescent="0.35">
      <c r="A157" s="17">
        <v>151</v>
      </c>
      <c r="E157" s="8">
        <v>0</v>
      </c>
      <c r="G157" s="18"/>
      <c r="J157" s="19">
        <f>IF(Ausgaben[[#This Row],[Umfang '[€']]]&lt;=-500,0,1)</f>
        <v>1</v>
      </c>
      <c r="K157" s="19"/>
    </row>
    <row r="158" spans="1:11" x14ac:dyDescent="0.35">
      <c r="A158" s="17">
        <v>152</v>
      </c>
      <c r="E158" s="8">
        <v>0</v>
      </c>
      <c r="G158" s="18"/>
      <c r="J158" s="19">
        <f>IF(Ausgaben[[#This Row],[Umfang '[€']]]&lt;=-500,0,1)</f>
        <v>1</v>
      </c>
      <c r="K158" s="19"/>
    </row>
    <row r="159" spans="1:11" x14ac:dyDescent="0.35">
      <c r="A159" s="17">
        <v>153</v>
      </c>
      <c r="E159" s="8">
        <v>0</v>
      </c>
      <c r="G159" s="18"/>
      <c r="J159" s="19">
        <f>IF(Ausgaben[[#This Row],[Umfang '[€']]]&lt;=-500,0,1)</f>
        <v>1</v>
      </c>
      <c r="K159" s="19"/>
    </row>
    <row r="160" spans="1:11" x14ac:dyDescent="0.35">
      <c r="A160" s="17">
        <v>154</v>
      </c>
      <c r="E160" s="8">
        <v>0</v>
      </c>
      <c r="G160" s="18"/>
      <c r="J160" s="19">
        <f>IF(Ausgaben[[#This Row],[Umfang '[€']]]&lt;=-500,0,1)</f>
        <v>1</v>
      </c>
      <c r="K160" s="19"/>
    </row>
    <row r="161" spans="1:11" x14ac:dyDescent="0.35">
      <c r="A161" s="17">
        <v>155</v>
      </c>
      <c r="E161" s="8">
        <v>0</v>
      </c>
      <c r="G161" s="18"/>
      <c r="J161" s="19">
        <f>IF(Ausgaben[[#This Row],[Umfang '[€']]]&lt;=-500,0,1)</f>
        <v>1</v>
      </c>
      <c r="K161" s="19"/>
    </row>
    <row r="162" spans="1:11" x14ac:dyDescent="0.35">
      <c r="A162" s="17">
        <v>156</v>
      </c>
      <c r="E162" s="8">
        <v>0</v>
      </c>
      <c r="G162" s="18"/>
      <c r="J162" s="19">
        <f>IF(Ausgaben[[#This Row],[Umfang '[€']]]&lt;=-500,0,1)</f>
        <v>1</v>
      </c>
      <c r="K162" s="19"/>
    </row>
    <row r="163" spans="1:11" x14ac:dyDescent="0.35">
      <c r="A163" s="17">
        <v>157</v>
      </c>
      <c r="E163" s="8">
        <v>0</v>
      </c>
      <c r="G163" s="18"/>
      <c r="J163" s="19">
        <f>IF(Ausgaben[[#This Row],[Umfang '[€']]]&lt;=-500,0,1)</f>
        <v>1</v>
      </c>
      <c r="K163" s="19"/>
    </row>
    <row r="164" spans="1:11" x14ac:dyDescent="0.35">
      <c r="A164" s="17">
        <v>158</v>
      </c>
      <c r="E164" s="8">
        <v>0</v>
      </c>
      <c r="G164" s="18"/>
      <c r="J164" s="19">
        <f>IF(Ausgaben[[#This Row],[Umfang '[€']]]&lt;=-500,0,1)</f>
        <v>1</v>
      </c>
      <c r="K164" s="19"/>
    </row>
    <row r="165" spans="1:11" x14ac:dyDescent="0.35">
      <c r="A165" s="17">
        <v>159</v>
      </c>
      <c r="E165" s="8">
        <v>0</v>
      </c>
      <c r="G165" s="18"/>
      <c r="J165" s="19">
        <f>IF(Ausgaben[[#This Row],[Umfang '[€']]]&lt;=-500,0,1)</f>
        <v>1</v>
      </c>
      <c r="K165" s="19"/>
    </row>
    <row r="166" spans="1:11" x14ac:dyDescent="0.35">
      <c r="A166" s="17">
        <v>160</v>
      </c>
      <c r="E166" s="8">
        <v>0</v>
      </c>
      <c r="G166" s="18"/>
      <c r="J166" s="19">
        <f>IF(Ausgaben[[#This Row],[Umfang '[€']]]&lt;=-500,0,1)</f>
        <v>1</v>
      </c>
      <c r="K166" s="19"/>
    </row>
    <row r="167" spans="1:11" x14ac:dyDescent="0.35">
      <c r="A167" s="17">
        <v>161</v>
      </c>
      <c r="E167" s="8">
        <v>0</v>
      </c>
      <c r="G167" s="18"/>
      <c r="J167" s="19">
        <f>IF(Ausgaben[[#This Row],[Umfang '[€']]]&lt;=-500,0,1)</f>
        <v>1</v>
      </c>
      <c r="K167" s="19"/>
    </row>
    <row r="168" spans="1:11" x14ac:dyDescent="0.35">
      <c r="A168" s="17">
        <v>162</v>
      </c>
      <c r="E168" s="8">
        <v>0</v>
      </c>
      <c r="G168" s="18"/>
      <c r="J168" s="19">
        <f>IF(Ausgaben[[#This Row],[Umfang '[€']]]&lt;=-500,0,1)</f>
        <v>1</v>
      </c>
      <c r="K168" s="19"/>
    </row>
    <row r="169" spans="1:11" x14ac:dyDescent="0.35">
      <c r="A169" s="17">
        <v>163</v>
      </c>
      <c r="E169" s="8">
        <v>0</v>
      </c>
      <c r="G169" s="18"/>
      <c r="J169" s="19">
        <f>IF(Ausgaben[[#This Row],[Umfang '[€']]]&lt;=-500,0,1)</f>
        <v>1</v>
      </c>
      <c r="K169" s="19"/>
    </row>
    <row r="170" spans="1:11" x14ac:dyDescent="0.35">
      <c r="A170" s="17">
        <v>164</v>
      </c>
      <c r="E170" s="8">
        <v>0</v>
      </c>
      <c r="G170" s="18"/>
      <c r="J170" s="19">
        <f>IF(Ausgaben[[#This Row],[Umfang '[€']]]&lt;=-500,0,1)</f>
        <v>1</v>
      </c>
      <c r="K170" s="19"/>
    </row>
    <row r="171" spans="1:11" x14ac:dyDescent="0.35">
      <c r="A171" s="17">
        <v>165</v>
      </c>
      <c r="E171" s="8">
        <v>0</v>
      </c>
      <c r="G171" s="18"/>
      <c r="J171" s="19">
        <f>IF(Ausgaben[[#This Row],[Umfang '[€']]]&lt;=-500,0,1)</f>
        <v>1</v>
      </c>
      <c r="K171" s="19"/>
    </row>
    <row r="172" spans="1:11" x14ac:dyDescent="0.35">
      <c r="A172" s="17">
        <v>166</v>
      </c>
      <c r="E172" s="8">
        <v>0</v>
      </c>
      <c r="G172" s="18"/>
      <c r="J172" s="19">
        <f>IF(Ausgaben[[#This Row],[Umfang '[€']]]&lt;=-500,0,1)</f>
        <v>1</v>
      </c>
      <c r="K172" s="19"/>
    </row>
    <row r="173" spans="1:11" x14ac:dyDescent="0.35">
      <c r="A173" s="17">
        <v>167</v>
      </c>
      <c r="E173" s="8">
        <v>0</v>
      </c>
      <c r="G173" s="18"/>
      <c r="J173" s="19">
        <f>IF(Ausgaben[[#This Row],[Umfang '[€']]]&lt;=-500,0,1)</f>
        <v>1</v>
      </c>
      <c r="K173" s="19"/>
    </row>
    <row r="174" spans="1:11" x14ac:dyDescent="0.35">
      <c r="A174" s="17">
        <v>168</v>
      </c>
      <c r="E174" s="8">
        <v>0</v>
      </c>
      <c r="G174" s="18"/>
      <c r="J174" s="19">
        <f>IF(Ausgaben[[#This Row],[Umfang '[€']]]&lt;=-500,0,1)</f>
        <v>1</v>
      </c>
      <c r="K174" s="19"/>
    </row>
    <row r="175" spans="1:11" x14ac:dyDescent="0.35">
      <c r="A175" s="17">
        <v>169</v>
      </c>
      <c r="E175" s="8">
        <v>0</v>
      </c>
      <c r="G175" s="18"/>
      <c r="J175" s="19">
        <f>IF(Ausgaben[[#This Row],[Umfang '[€']]]&lt;=-500,0,1)</f>
        <v>1</v>
      </c>
      <c r="K175" s="19"/>
    </row>
    <row r="176" spans="1:11" x14ac:dyDescent="0.35">
      <c r="A176" s="17">
        <v>170</v>
      </c>
      <c r="E176" s="8">
        <v>0</v>
      </c>
      <c r="G176" s="18"/>
      <c r="J176" s="19">
        <f>IF(Ausgaben[[#This Row],[Umfang '[€']]]&lt;=-500,0,1)</f>
        <v>1</v>
      </c>
      <c r="K176" s="19"/>
    </row>
    <row r="177" spans="1:11" x14ac:dyDescent="0.35">
      <c r="A177" s="17">
        <v>171</v>
      </c>
      <c r="E177" s="8">
        <v>0</v>
      </c>
      <c r="G177" s="18"/>
      <c r="J177" s="19">
        <f>IF(Ausgaben[[#This Row],[Umfang '[€']]]&lt;=-500,0,1)</f>
        <v>1</v>
      </c>
      <c r="K177" s="19"/>
    </row>
    <row r="178" spans="1:11" x14ac:dyDescent="0.35">
      <c r="A178" s="17">
        <v>172</v>
      </c>
      <c r="E178" s="8">
        <v>0</v>
      </c>
      <c r="G178" s="18"/>
      <c r="J178" s="19">
        <f>IF(Ausgaben[[#This Row],[Umfang '[€']]]&lt;=-500,0,1)</f>
        <v>1</v>
      </c>
      <c r="K178" s="19"/>
    </row>
    <row r="179" spans="1:11" x14ac:dyDescent="0.35">
      <c r="A179" s="17">
        <v>173</v>
      </c>
      <c r="E179" s="8">
        <v>0</v>
      </c>
      <c r="G179" s="18"/>
      <c r="J179" s="19">
        <f>IF(Ausgaben[[#This Row],[Umfang '[€']]]&lt;=-500,0,1)</f>
        <v>1</v>
      </c>
      <c r="K179" s="19"/>
    </row>
    <row r="180" spans="1:11" x14ac:dyDescent="0.35">
      <c r="A180" s="17">
        <v>174</v>
      </c>
      <c r="E180" s="8">
        <v>0</v>
      </c>
      <c r="G180" s="18"/>
      <c r="J180" s="19">
        <f>IF(Ausgaben[[#This Row],[Umfang '[€']]]&lt;=-500,0,1)</f>
        <v>1</v>
      </c>
      <c r="K180" s="19"/>
    </row>
    <row r="181" spans="1:11" x14ac:dyDescent="0.35">
      <c r="A181" s="17">
        <v>175</v>
      </c>
      <c r="E181" s="8">
        <v>0</v>
      </c>
      <c r="G181" s="18"/>
      <c r="J181" s="19">
        <f>IF(Ausgaben[[#This Row],[Umfang '[€']]]&lt;=-500,0,1)</f>
        <v>1</v>
      </c>
      <c r="K181" s="19"/>
    </row>
    <row r="182" spans="1:11" x14ac:dyDescent="0.35">
      <c r="A182" s="17">
        <v>176</v>
      </c>
      <c r="E182" s="8">
        <v>0</v>
      </c>
      <c r="G182" s="18"/>
      <c r="J182" s="19">
        <f>IF(Ausgaben[[#This Row],[Umfang '[€']]]&lt;=-500,0,1)</f>
        <v>1</v>
      </c>
      <c r="K182" s="19"/>
    </row>
    <row r="183" spans="1:11" x14ac:dyDescent="0.35">
      <c r="A183" s="17">
        <v>177</v>
      </c>
      <c r="E183" s="8">
        <v>0</v>
      </c>
      <c r="G183" s="18"/>
      <c r="J183" s="19">
        <f>IF(Ausgaben[[#This Row],[Umfang '[€']]]&lt;=-500,0,1)</f>
        <v>1</v>
      </c>
      <c r="K183" s="19"/>
    </row>
    <row r="184" spans="1:11" x14ac:dyDescent="0.35">
      <c r="A184" s="17">
        <v>178</v>
      </c>
      <c r="E184" s="8">
        <v>0</v>
      </c>
      <c r="G184" s="18"/>
      <c r="J184" s="19">
        <f>IF(Ausgaben[[#This Row],[Umfang '[€']]]&lt;=-500,0,1)</f>
        <v>1</v>
      </c>
      <c r="K184" s="19"/>
    </row>
    <row r="185" spans="1:11" x14ac:dyDescent="0.35">
      <c r="A185" s="17">
        <v>179</v>
      </c>
      <c r="E185" s="8">
        <v>0</v>
      </c>
      <c r="G185" s="18"/>
      <c r="J185" s="19">
        <f>IF(Ausgaben[[#This Row],[Umfang '[€']]]&lt;=-500,0,1)</f>
        <v>1</v>
      </c>
      <c r="K185" s="19"/>
    </row>
    <row r="186" spans="1:11" x14ac:dyDescent="0.35">
      <c r="A186" s="17">
        <v>180</v>
      </c>
      <c r="E186" s="8">
        <v>0</v>
      </c>
      <c r="G186" s="18"/>
      <c r="J186" s="19">
        <f>IF(Ausgaben[[#This Row],[Umfang '[€']]]&lt;=-500,0,1)</f>
        <v>1</v>
      </c>
      <c r="K186" s="19"/>
    </row>
    <row r="187" spans="1:11" x14ac:dyDescent="0.35">
      <c r="A187" s="17">
        <v>181</v>
      </c>
      <c r="E187" s="8">
        <v>0</v>
      </c>
      <c r="G187" s="18"/>
      <c r="J187" s="19">
        <f>IF(Ausgaben[[#This Row],[Umfang '[€']]]&lt;=-500,0,1)</f>
        <v>1</v>
      </c>
      <c r="K187" s="19"/>
    </row>
    <row r="188" spans="1:11" x14ac:dyDescent="0.35">
      <c r="A188" s="17">
        <v>182</v>
      </c>
      <c r="E188" s="8">
        <v>0</v>
      </c>
      <c r="G188" s="18"/>
      <c r="J188" s="19">
        <f>IF(Ausgaben[[#This Row],[Umfang '[€']]]&lt;=-500,0,1)</f>
        <v>1</v>
      </c>
      <c r="K188" s="19"/>
    </row>
    <row r="189" spans="1:11" x14ac:dyDescent="0.35">
      <c r="A189" s="17">
        <v>183</v>
      </c>
      <c r="E189" s="8">
        <v>0</v>
      </c>
      <c r="G189" s="18"/>
      <c r="J189" s="19">
        <f>IF(Ausgaben[[#This Row],[Umfang '[€']]]&lt;=-500,0,1)</f>
        <v>1</v>
      </c>
      <c r="K189" s="19"/>
    </row>
    <row r="190" spans="1:11" x14ac:dyDescent="0.35">
      <c r="A190" s="17">
        <v>184</v>
      </c>
      <c r="E190" s="8">
        <v>0</v>
      </c>
      <c r="G190" s="18"/>
      <c r="J190" s="19">
        <f>IF(Ausgaben[[#This Row],[Umfang '[€']]]&lt;=-500,0,1)</f>
        <v>1</v>
      </c>
      <c r="K190" s="19"/>
    </row>
    <row r="191" spans="1:11" x14ac:dyDescent="0.35">
      <c r="A191" s="17">
        <v>185</v>
      </c>
      <c r="E191" s="8">
        <v>0</v>
      </c>
      <c r="G191" s="18"/>
      <c r="J191" s="19">
        <f>IF(Ausgaben[[#This Row],[Umfang '[€']]]&lt;=-500,0,1)</f>
        <v>1</v>
      </c>
      <c r="K191" s="19"/>
    </row>
    <row r="192" spans="1:11" x14ac:dyDescent="0.35">
      <c r="A192" s="17">
        <v>186</v>
      </c>
      <c r="E192" s="8">
        <v>0</v>
      </c>
      <c r="G192" s="18"/>
      <c r="J192" s="19">
        <f>IF(Ausgaben[[#This Row],[Umfang '[€']]]&lt;=-500,0,1)</f>
        <v>1</v>
      </c>
      <c r="K192" s="19"/>
    </row>
    <row r="193" spans="1:11" x14ac:dyDescent="0.35">
      <c r="A193" s="17">
        <v>187</v>
      </c>
      <c r="E193" s="8">
        <v>0</v>
      </c>
      <c r="G193" s="18"/>
      <c r="J193" s="19">
        <f>IF(Ausgaben[[#This Row],[Umfang '[€']]]&lt;=-500,0,1)</f>
        <v>1</v>
      </c>
      <c r="K193" s="19"/>
    </row>
    <row r="194" spans="1:11" x14ac:dyDescent="0.35">
      <c r="A194" s="17">
        <v>188</v>
      </c>
      <c r="E194" s="8">
        <v>0</v>
      </c>
      <c r="G194" s="18"/>
      <c r="J194" s="19">
        <f>IF(Ausgaben[[#This Row],[Umfang '[€']]]&lt;=-500,0,1)</f>
        <v>1</v>
      </c>
      <c r="K194" s="19"/>
    </row>
    <row r="195" spans="1:11" x14ac:dyDescent="0.35">
      <c r="A195" s="17">
        <v>189</v>
      </c>
      <c r="E195" s="8">
        <v>0</v>
      </c>
      <c r="G195" s="18"/>
      <c r="J195" s="19">
        <f>IF(Ausgaben[[#This Row],[Umfang '[€']]]&lt;=-500,0,1)</f>
        <v>1</v>
      </c>
      <c r="K195" s="19"/>
    </row>
    <row r="196" spans="1:11" x14ac:dyDescent="0.35">
      <c r="A196" s="17">
        <v>190</v>
      </c>
      <c r="E196" s="8">
        <v>0</v>
      </c>
      <c r="G196" s="18"/>
      <c r="J196" s="19">
        <f>IF(Ausgaben[[#This Row],[Umfang '[€']]]&lt;=-500,0,1)</f>
        <v>1</v>
      </c>
      <c r="K196" s="19"/>
    </row>
    <row r="197" spans="1:11" x14ac:dyDescent="0.35">
      <c r="A197" s="17">
        <v>191</v>
      </c>
      <c r="E197" s="8">
        <v>0</v>
      </c>
      <c r="G197" s="18"/>
      <c r="J197" s="19">
        <f>IF(Ausgaben[[#This Row],[Umfang '[€']]]&lt;=-500,0,1)</f>
        <v>1</v>
      </c>
      <c r="K197" s="19"/>
    </row>
    <row r="198" spans="1:11" x14ac:dyDescent="0.35">
      <c r="A198" s="17">
        <v>192</v>
      </c>
      <c r="E198" s="8">
        <v>0</v>
      </c>
      <c r="G198" s="18"/>
      <c r="J198" s="19">
        <f>IF(Ausgaben[[#This Row],[Umfang '[€']]]&lt;=-500,0,1)</f>
        <v>1</v>
      </c>
      <c r="K198" s="19"/>
    </row>
    <row r="199" spans="1:11" x14ac:dyDescent="0.35">
      <c r="A199" s="17">
        <v>193</v>
      </c>
      <c r="E199" s="8">
        <v>0</v>
      </c>
      <c r="G199" s="18"/>
      <c r="J199" s="19">
        <f>IF(Ausgaben[[#This Row],[Umfang '[€']]]&lt;=-500,0,1)</f>
        <v>1</v>
      </c>
      <c r="K199" s="19"/>
    </row>
    <row r="200" spans="1:11" x14ac:dyDescent="0.35">
      <c r="A200" s="17">
        <v>194</v>
      </c>
      <c r="E200" s="8">
        <v>0</v>
      </c>
      <c r="G200" s="18"/>
      <c r="J200" s="19">
        <f>IF(Ausgaben[[#This Row],[Umfang '[€']]]&lt;=-500,0,1)</f>
        <v>1</v>
      </c>
      <c r="K200" s="19"/>
    </row>
    <row r="201" spans="1:11" x14ac:dyDescent="0.35">
      <c r="A201" s="17">
        <v>195</v>
      </c>
      <c r="E201" s="8">
        <v>0</v>
      </c>
      <c r="G201" s="18"/>
      <c r="J201" s="19">
        <f>IF(Ausgaben[[#This Row],[Umfang '[€']]]&lt;=-500,0,1)</f>
        <v>1</v>
      </c>
      <c r="K201" s="19"/>
    </row>
    <row r="202" spans="1:11" x14ac:dyDescent="0.35">
      <c r="A202" s="17">
        <v>196</v>
      </c>
      <c r="E202" s="8">
        <v>0</v>
      </c>
      <c r="G202" s="18"/>
      <c r="J202" s="19">
        <f>IF(Ausgaben[[#This Row],[Umfang '[€']]]&lt;=-500,0,1)</f>
        <v>1</v>
      </c>
      <c r="K202" s="19"/>
    </row>
    <row r="203" spans="1:11" x14ac:dyDescent="0.35">
      <c r="A203" s="17">
        <v>197</v>
      </c>
      <c r="E203" s="8">
        <v>0</v>
      </c>
      <c r="G203" s="18"/>
      <c r="J203" s="19">
        <f>IF(Ausgaben[[#This Row],[Umfang '[€']]]&lt;=-500,0,1)</f>
        <v>1</v>
      </c>
      <c r="K203" s="19"/>
    </row>
    <row r="204" spans="1:11" x14ac:dyDescent="0.35">
      <c r="A204" s="17">
        <v>198</v>
      </c>
      <c r="E204" s="8">
        <v>0</v>
      </c>
      <c r="G204" s="18"/>
      <c r="J204" s="19">
        <f>IF(Ausgaben[[#This Row],[Umfang '[€']]]&lt;=-500,0,1)</f>
        <v>1</v>
      </c>
      <c r="K204" s="19"/>
    </row>
    <row r="205" spans="1:11" x14ac:dyDescent="0.35">
      <c r="A205" s="17">
        <v>199</v>
      </c>
      <c r="E205" s="8">
        <v>0</v>
      </c>
      <c r="G205" s="18"/>
      <c r="J205" s="19">
        <f>IF(Ausgaben[[#This Row],[Umfang '[€']]]&lt;=-500,0,1)</f>
        <v>1</v>
      </c>
      <c r="K205" s="19"/>
    </row>
  </sheetData>
  <mergeCells count="2">
    <mergeCell ref="A2:N2"/>
    <mergeCell ref="B3:C3"/>
  </mergeCells>
  <conditionalFormatting sqref="F7:F205">
    <cfRule type="containsText" dxfId="7" priority="1" operator="containsText" text="000-FEHLT">
      <formula>NOT(ISERROR(SEARCH("000-FEHLT",F7)))</formula>
    </cfRule>
  </conditionalFormatting>
  <conditionalFormatting sqref="F114">
    <cfRule type="containsText" dxfId="6" priority="10" operator="containsText" text="000-FEHLT">
      <formula>NOT(ISERROR(SEARCH("000-FEHLT",F7)))</formula>
    </cfRule>
  </conditionalFormatting>
  <conditionalFormatting sqref="F115">
    <cfRule type="containsText" dxfId="5" priority="11" operator="containsText" text="000-FEHLT">
      <formula>NOT(ISERROR(SEARCH("000-FEHLT",F7)))</formula>
    </cfRule>
  </conditionalFormatting>
  <conditionalFormatting sqref="F116">
    <cfRule type="containsText" dxfId="4" priority="12" operator="containsText" text="000-FEHLT">
      <formula>NOT(ISERROR(SEARCH("000-FEHLT",F7)))</formula>
    </cfRule>
  </conditionalFormatting>
  <conditionalFormatting sqref="F117">
    <cfRule type="containsText" dxfId="3" priority="8" operator="containsText" text="000-FEHLT">
      <formula>NOT(ISERROR(SEARCH("000-FEHLT",F7)))</formula>
    </cfRule>
  </conditionalFormatting>
  <conditionalFormatting sqref="F118">
    <cfRule type="containsText" dxfId="2" priority="9" operator="containsText" text="000-FEHLT">
      <formula>NOT(ISERROR(SEARCH("000-FEHLT",F7)))</formula>
    </cfRule>
  </conditionalFormatting>
  <conditionalFormatting sqref="M7:N205">
    <cfRule type="containsBlanks" dxfId="1" priority="4">
      <formula>LEN(TRIM(M7))=0</formula>
    </cfRule>
  </conditionalFormatting>
  <conditionalFormatting sqref="M117:N117">
    <cfRule type="containsBlanks" dxfId="0" priority="5">
      <formula>LEN(TRIM(M7))=0</formula>
    </cfRule>
  </conditionalFormatting>
  <dataValidations count="1">
    <dataValidation type="decimal" operator="lessThanOrEqual" allowBlank="1" showInputMessage="1" showErrorMessage="1" errorTitle="Falsches Vorzeichen" error="Ausgaben müssen negative Beträge sein!_x000a_3.000€ -&gt; - 3.000€" sqref="E7:E205" xr:uid="{00BD0071-00E9-4E6F-9EF1-00DF00B30014}">
      <formula1>0</formula1>
    </dataValidation>
  </dataValidations>
  <pageMargins left="0.7" right="0.7" top="0.78740157500000008" bottom="0.78740157500000008" header="0.3" footer="0.3"/>
  <pageSetup paperSize="9" orientation="portrait" horizontalDpi="2147483648"/>
  <tableParts count="1">
    <tablePart r:id="rId1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3" id="{001A0073-003C-435E-83F2-008400B700DE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3Symbols2" iconId="0"/>
              <x14:cfIcon iconSet="NoIcons" iconId="0"/>
            </x14:iconSet>
          </x14:cfRule>
          <xm:sqref>J7:K205</xm:sqref>
        </x14:conditionalFormatting>
        <x14:conditionalFormatting xmlns:xm="http://schemas.microsoft.com/office/excel/2006/main">
          <x14:cfRule type="iconSet" priority="6" id="{0022009D-00FF-414C-9AC8-00BA00E600BC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3Symbols2" iconId="0"/>
              <x14:cfIcon iconSet="NoIcons" iconId="0"/>
            </x14:iconSet>
          </x14:cfRule>
          <xm:sqref>J117:K117</xm:sqref>
        </x14:conditionalFormatting>
        <x14:conditionalFormatting xmlns:xm="http://schemas.microsoft.com/office/excel/2006/main">
          <x14:cfRule type="iconSet" priority="7" id="{00DC00B7-00A6-4DB9-B988-004A00460071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3Symbols2" iconId="0"/>
              <x14:cfIcon iconSet="NoIcons" iconId="0"/>
            </x14:iconSet>
          </x14:cfRule>
          <xm:sqref>J118:K118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200-000000000000}">
          <x14:formula1>
            <xm:f>Reference!$A$5:$A$19</xm:f>
          </x14:formula1>
          <xm:sqref>I7:I205</xm:sqref>
        </x14:dataValidation>
        <x14:dataValidation type="list" allowBlank="1" showInputMessage="1" showErrorMessage="1" xr:uid="{00000000-0002-0000-0200-000001000000}">
          <x14:formula1>
            <xm:f>'Finanzplan StuPa'!$B$5:$B$43</xm:f>
          </x14:formula1>
          <xm:sqref>F7:F205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204"/>
  <sheetViews>
    <sheetView tabSelected="1" workbookViewId="0">
      <selection activeCell="E16" sqref="E16"/>
    </sheetView>
  </sheetViews>
  <sheetFormatPr baseColWidth="10" defaultRowHeight="14.5" x14ac:dyDescent="0.35"/>
  <cols>
    <col min="2" max="2" width="25.1796875" customWidth="1"/>
    <col min="3" max="3" width="16.08984375" customWidth="1"/>
    <col min="4" max="4" width="13.08984375" customWidth="1"/>
    <col min="5" max="5" width="15.54296875" customWidth="1"/>
    <col min="6" max="6" width="13" customWidth="1"/>
    <col min="7" max="7" width="12.1796875" customWidth="1"/>
    <col min="9" max="9" width="12.6328125" customWidth="1"/>
    <col min="12" max="12" width="13.81640625" customWidth="1"/>
  </cols>
  <sheetData>
    <row r="1" spans="1:12" ht="19.5" x14ac:dyDescent="0.45">
      <c r="B1" s="1" t="s">
        <v>370</v>
      </c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x14ac:dyDescent="0.35">
      <c r="B2" s="28" t="s">
        <v>25</v>
      </c>
      <c r="C2" s="28"/>
      <c r="D2" s="28"/>
      <c r="E2" s="28"/>
      <c r="F2" s="28"/>
      <c r="G2" s="28"/>
      <c r="H2" s="28"/>
      <c r="I2" s="28"/>
      <c r="J2" s="28"/>
      <c r="K2" s="28"/>
      <c r="L2" s="28"/>
    </row>
    <row r="3" spans="1:12" ht="17" x14ac:dyDescent="0.4">
      <c r="C3" s="5" t="s">
        <v>371</v>
      </c>
      <c r="D3" s="5"/>
      <c r="E3" s="16">
        <f>SUM(Einnahmen[Umfang])</f>
        <v>17448.189999999999</v>
      </c>
    </row>
    <row r="4" spans="1:12" ht="17" x14ac:dyDescent="0.4">
      <c r="C4" s="5"/>
      <c r="D4" s="5"/>
      <c r="E4" s="16"/>
    </row>
    <row r="5" spans="1:12" ht="61.25" customHeight="1" x14ac:dyDescent="0.35">
      <c r="A5" t="s">
        <v>127</v>
      </c>
      <c r="B5" s="7" t="s">
        <v>128</v>
      </c>
      <c r="C5" s="7" t="s">
        <v>129</v>
      </c>
      <c r="D5" s="7" t="s">
        <v>130</v>
      </c>
      <c r="E5" s="7" t="s">
        <v>372</v>
      </c>
      <c r="F5" s="7" t="s">
        <v>26</v>
      </c>
      <c r="G5" s="7" t="s">
        <v>373</v>
      </c>
      <c r="H5" s="7" t="s">
        <v>374</v>
      </c>
      <c r="I5" s="7" t="s">
        <v>11</v>
      </c>
      <c r="J5" s="7" t="s">
        <v>375</v>
      </c>
      <c r="K5" s="7" t="s">
        <v>376</v>
      </c>
      <c r="L5" s="7" t="s">
        <v>377</v>
      </c>
    </row>
    <row r="6" spans="1:12" x14ac:dyDescent="0.35">
      <c r="A6" s="17">
        <v>1</v>
      </c>
      <c r="B6" t="s">
        <v>378</v>
      </c>
      <c r="C6" t="s">
        <v>379</v>
      </c>
      <c r="D6" t="s">
        <v>380</v>
      </c>
      <c r="E6" s="8">
        <v>1000</v>
      </c>
      <c r="F6" t="s">
        <v>103</v>
      </c>
      <c r="G6" s="18">
        <v>45457</v>
      </c>
      <c r="H6" t="s">
        <v>145</v>
      </c>
      <c r="I6" t="s">
        <v>174</v>
      </c>
      <c r="J6" s="18">
        <v>45457</v>
      </c>
    </row>
    <row r="7" spans="1:12" x14ac:dyDescent="0.35">
      <c r="A7" s="17">
        <v>2</v>
      </c>
      <c r="B7" t="s">
        <v>381</v>
      </c>
      <c r="E7" s="8">
        <v>4000</v>
      </c>
      <c r="F7" t="s">
        <v>105</v>
      </c>
      <c r="G7" s="18">
        <v>45457</v>
      </c>
      <c r="H7" t="s">
        <v>145</v>
      </c>
      <c r="I7" t="s">
        <v>174</v>
      </c>
      <c r="J7" s="18">
        <v>45457</v>
      </c>
    </row>
    <row r="8" spans="1:12" x14ac:dyDescent="0.35">
      <c r="A8" s="17">
        <v>3</v>
      </c>
      <c r="B8" t="s">
        <v>382</v>
      </c>
      <c r="E8" s="8">
        <v>5000</v>
      </c>
      <c r="F8" t="s">
        <v>107</v>
      </c>
      <c r="G8" s="18">
        <v>45457</v>
      </c>
      <c r="H8" t="s">
        <v>145</v>
      </c>
      <c r="I8" t="s">
        <v>174</v>
      </c>
      <c r="J8" s="18">
        <v>45457</v>
      </c>
    </row>
    <row r="9" spans="1:12" x14ac:dyDescent="0.35">
      <c r="A9" s="17">
        <v>4</v>
      </c>
      <c r="B9" t="s">
        <v>383</v>
      </c>
      <c r="E9" s="8">
        <v>150</v>
      </c>
      <c r="F9" t="s">
        <v>120</v>
      </c>
      <c r="G9" s="18">
        <v>45457</v>
      </c>
      <c r="H9" t="s">
        <v>145</v>
      </c>
      <c r="I9" t="s">
        <v>146</v>
      </c>
      <c r="J9" s="18">
        <v>45457</v>
      </c>
    </row>
    <row r="10" spans="1:12" x14ac:dyDescent="0.35">
      <c r="A10" s="17">
        <v>5</v>
      </c>
      <c r="B10" t="s">
        <v>384</v>
      </c>
      <c r="E10" s="8">
        <v>60</v>
      </c>
      <c r="F10" t="s">
        <v>120</v>
      </c>
      <c r="G10" s="18">
        <v>45457</v>
      </c>
      <c r="H10" t="s">
        <v>145</v>
      </c>
      <c r="I10" t="s">
        <v>146</v>
      </c>
      <c r="J10" s="18">
        <v>45457</v>
      </c>
    </row>
    <row r="11" spans="1:12" x14ac:dyDescent="0.35">
      <c r="A11" s="17">
        <v>6</v>
      </c>
      <c r="B11" t="s">
        <v>385</v>
      </c>
      <c r="E11" s="8">
        <v>130</v>
      </c>
      <c r="F11" t="s">
        <v>120</v>
      </c>
      <c r="G11" s="18">
        <v>45457</v>
      </c>
      <c r="H11" t="s">
        <v>145</v>
      </c>
      <c r="I11" t="s">
        <v>146</v>
      </c>
      <c r="J11" s="18">
        <v>45457</v>
      </c>
    </row>
    <row r="12" spans="1:12" x14ac:dyDescent="0.35">
      <c r="A12" s="17">
        <v>7</v>
      </c>
      <c r="B12" t="s">
        <v>386</v>
      </c>
      <c r="E12" s="8">
        <v>130</v>
      </c>
      <c r="F12" t="s">
        <v>120</v>
      </c>
      <c r="G12" s="18">
        <v>45457</v>
      </c>
      <c r="H12" t="s">
        <v>145</v>
      </c>
      <c r="I12" t="s">
        <v>146</v>
      </c>
      <c r="J12" s="18">
        <v>45457</v>
      </c>
    </row>
    <row r="13" spans="1:12" x14ac:dyDescent="0.35">
      <c r="A13" s="17">
        <v>8</v>
      </c>
      <c r="B13" t="s">
        <v>387</v>
      </c>
      <c r="E13" s="8">
        <v>10</v>
      </c>
      <c r="F13" t="s">
        <v>120</v>
      </c>
      <c r="G13" s="18">
        <v>45457</v>
      </c>
      <c r="H13" t="s">
        <v>145</v>
      </c>
      <c r="I13" t="s">
        <v>146</v>
      </c>
      <c r="J13" s="18">
        <v>45457</v>
      </c>
    </row>
    <row r="14" spans="1:12" x14ac:dyDescent="0.35">
      <c r="A14" s="17">
        <v>9</v>
      </c>
      <c r="B14" t="s">
        <v>388</v>
      </c>
      <c r="E14" s="8">
        <v>62</v>
      </c>
      <c r="F14" t="s">
        <v>120</v>
      </c>
      <c r="G14" s="18">
        <v>45457</v>
      </c>
      <c r="H14" t="s">
        <v>145</v>
      </c>
      <c r="I14" t="s">
        <v>146</v>
      </c>
      <c r="J14" s="18">
        <v>45457</v>
      </c>
    </row>
    <row r="15" spans="1:12" x14ac:dyDescent="0.35">
      <c r="A15" s="17">
        <v>10</v>
      </c>
      <c r="B15" t="s">
        <v>389</v>
      </c>
      <c r="E15" s="8">
        <v>6755.75</v>
      </c>
      <c r="F15" t="s">
        <v>109</v>
      </c>
      <c r="G15" s="18">
        <v>45470</v>
      </c>
      <c r="H15" t="s">
        <v>145</v>
      </c>
      <c r="I15" t="s">
        <v>146</v>
      </c>
      <c r="J15" s="18">
        <v>45470</v>
      </c>
    </row>
    <row r="16" spans="1:12" x14ac:dyDescent="0.35">
      <c r="A16" s="17">
        <v>11</v>
      </c>
      <c r="B16" t="s">
        <v>390</v>
      </c>
      <c r="E16" s="8">
        <v>127.5</v>
      </c>
      <c r="F16" t="s">
        <v>109</v>
      </c>
      <c r="G16" s="18">
        <v>45463</v>
      </c>
      <c r="H16" t="s">
        <v>145</v>
      </c>
      <c r="I16" t="s">
        <v>146</v>
      </c>
      <c r="J16" s="18">
        <v>45463</v>
      </c>
      <c r="K16" s="18">
        <v>45463</v>
      </c>
    </row>
    <row r="17" spans="1:12" x14ac:dyDescent="0.35">
      <c r="A17" s="17">
        <v>12</v>
      </c>
      <c r="B17" t="s">
        <v>391</v>
      </c>
      <c r="E17" s="8">
        <v>22.94</v>
      </c>
      <c r="F17" t="s">
        <v>84</v>
      </c>
      <c r="G17" s="18">
        <v>45470</v>
      </c>
      <c r="H17" t="s">
        <v>145</v>
      </c>
      <c r="I17" t="s">
        <v>146</v>
      </c>
      <c r="J17" s="18">
        <v>45470</v>
      </c>
      <c r="K17" s="18">
        <v>45470</v>
      </c>
      <c r="L17" s="18">
        <v>45470</v>
      </c>
    </row>
    <row r="18" spans="1:12" x14ac:dyDescent="0.35">
      <c r="A18" s="17">
        <v>13</v>
      </c>
      <c r="E18" s="8">
        <v>0</v>
      </c>
      <c r="G18" s="18"/>
    </row>
    <row r="19" spans="1:12" x14ac:dyDescent="0.35">
      <c r="A19" s="17">
        <v>14</v>
      </c>
      <c r="E19" s="8">
        <v>0</v>
      </c>
      <c r="G19" s="18"/>
    </row>
    <row r="20" spans="1:12" x14ac:dyDescent="0.35">
      <c r="A20" s="17">
        <v>15</v>
      </c>
      <c r="E20" s="8">
        <v>0</v>
      </c>
      <c r="G20" s="18"/>
    </row>
    <row r="21" spans="1:12" x14ac:dyDescent="0.35">
      <c r="A21" s="17">
        <v>16</v>
      </c>
      <c r="E21" s="8">
        <v>0</v>
      </c>
      <c r="G21" s="18"/>
    </row>
    <row r="22" spans="1:12" x14ac:dyDescent="0.35">
      <c r="A22" s="17">
        <v>17</v>
      </c>
      <c r="E22" s="8">
        <v>0</v>
      </c>
      <c r="G22" s="18"/>
    </row>
    <row r="23" spans="1:12" x14ac:dyDescent="0.35">
      <c r="A23" s="17">
        <v>18</v>
      </c>
      <c r="E23" s="8">
        <v>0</v>
      </c>
      <c r="G23" s="18"/>
    </row>
    <row r="24" spans="1:12" x14ac:dyDescent="0.35">
      <c r="A24" s="17">
        <v>19</v>
      </c>
      <c r="E24" s="8">
        <v>0</v>
      </c>
      <c r="G24" s="18"/>
    </row>
    <row r="25" spans="1:12" x14ac:dyDescent="0.35">
      <c r="A25" s="17">
        <v>20</v>
      </c>
      <c r="E25" s="8">
        <v>0</v>
      </c>
      <c r="G25" s="18"/>
    </row>
    <row r="26" spans="1:12" x14ac:dyDescent="0.35">
      <c r="A26" s="17">
        <v>21</v>
      </c>
      <c r="E26" s="8">
        <v>0</v>
      </c>
      <c r="G26" s="18"/>
    </row>
    <row r="27" spans="1:12" x14ac:dyDescent="0.35">
      <c r="A27" s="17">
        <v>22</v>
      </c>
      <c r="E27" s="8">
        <v>0</v>
      </c>
      <c r="G27" s="18"/>
    </row>
    <row r="28" spans="1:12" x14ac:dyDescent="0.35">
      <c r="A28" s="17">
        <v>23</v>
      </c>
      <c r="E28" s="8">
        <v>0</v>
      </c>
      <c r="G28" s="18"/>
    </row>
    <row r="29" spans="1:12" x14ac:dyDescent="0.35">
      <c r="A29" s="17">
        <v>24</v>
      </c>
      <c r="E29" s="8">
        <v>0</v>
      </c>
      <c r="G29" s="18"/>
    </row>
    <row r="30" spans="1:12" x14ac:dyDescent="0.35">
      <c r="A30" s="17">
        <v>25</v>
      </c>
      <c r="E30" s="8">
        <v>0</v>
      </c>
      <c r="G30" s="18"/>
    </row>
    <row r="31" spans="1:12" x14ac:dyDescent="0.35">
      <c r="A31" s="17">
        <v>26</v>
      </c>
      <c r="E31" s="8">
        <v>0</v>
      </c>
      <c r="G31" s="18"/>
    </row>
    <row r="32" spans="1:12" x14ac:dyDescent="0.35">
      <c r="E32" s="22"/>
    </row>
    <row r="33" spans="5:5" x14ac:dyDescent="0.35">
      <c r="E33" s="22"/>
    </row>
    <row r="34" spans="5:5" x14ac:dyDescent="0.35">
      <c r="E34" s="22"/>
    </row>
    <row r="35" spans="5:5" x14ac:dyDescent="0.35">
      <c r="E35" s="22"/>
    </row>
    <row r="36" spans="5:5" x14ac:dyDescent="0.35">
      <c r="E36" s="22"/>
    </row>
    <row r="37" spans="5:5" x14ac:dyDescent="0.35">
      <c r="E37" s="22"/>
    </row>
    <row r="38" spans="5:5" x14ac:dyDescent="0.35">
      <c r="E38" s="22"/>
    </row>
    <row r="39" spans="5:5" x14ac:dyDescent="0.35">
      <c r="E39" s="22"/>
    </row>
    <row r="40" spans="5:5" x14ac:dyDescent="0.35">
      <c r="E40" s="22"/>
    </row>
    <row r="41" spans="5:5" x14ac:dyDescent="0.35">
      <c r="E41" s="22"/>
    </row>
    <row r="42" spans="5:5" x14ac:dyDescent="0.35">
      <c r="E42" s="22"/>
    </row>
    <row r="43" spans="5:5" x14ac:dyDescent="0.35">
      <c r="E43" s="22"/>
    </row>
    <row r="44" spans="5:5" x14ac:dyDescent="0.35">
      <c r="E44" s="22"/>
    </row>
    <row r="45" spans="5:5" x14ac:dyDescent="0.35">
      <c r="E45" s="22"/>
    </row>
    <row r="46" spans="5:5" x14ac:dyDescent="0.35">
      <c r="E46" s="22"/>
    </row>
    <row r="47" spans="5:5" x14ac:dyDescent="0.35">
      <c r="E47" s="22"/>
    </row>
    <row r="48" spans="5:5" x14ac:dyDescent="0.35">
      <c r="E48" s="22"/>
    </row>
    <row r="49" spans="5:5" x14ac:dyDescent="0.35">
      <c r="E49" s="22"/>
    </row>
    <row r="50" spans="5:5" x14ac:dyDescent="0.35">
      <c r="E50" s="22"/>
    </row>
    <row r="51" spans="5:5" x14ac:dyDescent="0.35">
      <c r="E51" s="22"/>
    </row>
    <row r="52" spans="5:5" x14ac:dyDescent="0.35">
      <c r="E52" s="22"/>
    </row>
    <row r="53" spans="5:5" x14ac:dyDescent="0.35">
      <c r="E53" s="22"/>
    </row>
    <row r="54" spans="5:5" x14ac:dyDescent="0.35">
      <c r="E54" s="22"/>
    </row>
    <row r="55" spans="5:5" x14ac:dyDescent="0.35">
      <c r="E55" s="22"/>
    </row>
    <row r="56" spans="5:5" x14ac:dyDescent="0.35">
      <c r="E56" s="22"/>
    </row>
    <row r="57" spans="5:5" x14ac:dyDescent="0.35">
      <c r="E57" s="22"/>
    </row>
    <row r="58" spans="5:5" x14ac:dyDescent="0.35">
      <c r="E58" s="22"/>
    </row>
    <row r="59" spans="5:5" x14ac:dyDescent="0.35">
      <c r="E59" s="22"/>
    </row>
    <row r="60" spans="5:5" x14ac:dyDescent="0.35">
      <c r="E60" s="22"/>
    </row>
    <row r="61" spans="5:5" x14ac:dyDescent="0.35">
      <c r="E61" s="22"/>
    </row>
    <row r="62" spans="5:5" x14ac:dyDescent="0.35">
      <c r="E62" s="22"/>
    </row>
    <row r="63" spans="5:5" x14ac:dyDescent="0.35">
      <c r="E63" s="22"/>
    </row>
    <row r="64" spans="5:5" x14ac:dyDescent="0.35">
      <c r="E64" s="22"/>
    </row>
    <row r="65" spans="5:5" x14ac:dyDescent="0.35">
      <c r="E65" s="22"/>
    </row>
    <row r="66" spans="5:5" x14ac:dyDescent="0.35">
      <c r="E66" s="22"/>
    </row>
    <row r="67" spans="5:5" x14ac:dyDescent="0.35">
      <c r="E67" s="22"/>
    </row>
    <row r="68" spans="5:5" x14ac:dyDescent="0.35">
      <c r="E68" s="22"/>
    </row>
    <row r="69" spans="5:5" x14ac:dyDescent="0.35">
      <c r="E69" s="22"/>
    </row>
    <row r="70" spans="5:5" x14ac:dyDescent="0.35">
      <c r="E70" s="22"/>
    </row>
    <row r="71" spans="5:5" x14ac:dyDescent="0.35">
      <c r="E71" s="22"/>
    </row>
    <row r="72" spans="5:5" x14ac:dyDescent="0.35">
      <c r="E72" s="22"/>
    </row>
    <row r="73" spans="5:5" x14ac:dyDescent="0.35">
      <c r="E73" s="22"/>
    </row>
    <row r="74" spans="5:5" x14ac:dyDescent="0.35">
      <c r="E74" s="22"/>
    </row>
    <row r="75" spans="5:5" x14ac:dyDescent="0.35">
      <c r="E75" s="22"/>
    </row>
    <row r="76" spans="5:5" x14ac:dyDescent="0.35">
      <c r="E76" s="22"/>
    </row>
    <row r="77" spans="5:5" x14ac:dyDescent="0.35">
      <c r="E77" s="22"/>
    </row>
    <row r="78" spans="5:5" x14ac:dyDescent="0.35">
      <c r="E78" s="22"/>
    </row>
    <row r="79" spans="5:5" x14ac:dyDescent="0.35">
      <c r="E79" s="22"/>
    </row>
    <row r="80" spans="5:5" x14ac:dyDescent="0.35">
      <c r="E80" s="22"/>
    </row>
    <row r="81" spans="5:5" x14ac:dyDescent="0.35">
      <c r="E81" s="22"/>
    </row>
    <row r="82" spans="5:5" x14ac:dyDescent="0.35">
      <c r="E82" s="22"/>
    </row>
    <row r="83" spans="5:5" x14ac:dyDescent="0.35">
      <c r="E83" s="22"/>
    </row>
    <row r="84" spans="5:5" x14ac:dyDescent="0.35">
      <c r="E84" s="22"/>
    </row>
    <row r="85" spans="5:5" x14ac:dyDescent="0.35">
      <c r="E85" s="22"/>
    </row>
    <row r="86" spans="5:5" x14ac:dyDescent="0.35">
      <c r="E86" s="22"/>
    </row>
    <row r="87" spans="5:5" x14ac:dyDescent="0.35">
      <c r="E87" s="22"/>
    </row>
    <row r="88" spans="5:5" x14ac:dyDescent="0.35">
      <c r="E88" s="22"/>
    </row>
    <row r="89" spans="5:5" x14ac:dyDescent="0.35">
      <c r="E89" s="22"/>
    </row>
    <row r="90" spans="5:5" x14ac:dyDescent="0.35">
      <c r="E90" s="22"/>
    </row>
    <row r="91" spans="5:5" x14ac:dyDescent="0.35">
      <c r="E91" s="22"/>
    </row>
    <row r="92" spans="5:5" x14ac:dyDescent="0.35">
      <c r="E92" s="22"/>
    </row>
    <row r="93" spans="5:5" x14ac:dyDescent="0.35">
      <c r="E93" s="22"/>
    </row>
    <row r="94" spans="5:5" x14ac:dyDescent="0.35">
      <c r="E94" s="22"/>
    </row>
    <row r="95" spans="5:5" x14ac:dyDescent="0.35">
      <c r="E95" s="22"/>
    </row>
    <row r="96" spans="5:5" x14ac:dyDescent="0.35">
      <c r="E96" s="22"/>
    </row>
    <row r="97" spans="5:5" x14ac:dyDescent="0.35">
      <c r="E97" s="22"/>
    </row>
    <row r="98" spans="5:5" x14ac:dyDescent="0.35">
      <c r="E98" s="22"/>
    </row>
    <row r="99" spans="5:5" x14ac:dyDescent="0.35">
      <c r="E99" s="22"/>
    </row>
    <row r="100" spans="5:5" x14ac:dyDescent="0.35">
      <c r="E100" s="22"/>
    </row>
    <row r="101" spans="5:5" x14ac:dyDescent="0.35">
      <c r="E101" s="22"/>
    </row>
    <row r="102" spans="5:5" x14ac:dyDescent="0.35">
      <c r="E102" s="22"/>
    </row>
    <row r="103" spans="5:5" x14ac:dyDescent="0.35">
      <c r="E103" s="22"/>
    </row>
    <row r="104" spans="5:5" x14ac:dyDescent="0.35">
      <c r="E104" s="22"/>
    </row>
    <row r="105" spans="5:5" x14ac:dyDescent="0.35">
      <c r="E105" s="22"/>
    </row>
    <row r="106" spans="5:5" x14ac:dyDescent="0.35">
      <c r="E106" s="22"/>
    </row>
    <row r="107" spans="5:5" x14ac:dyDescent="0.35">
      <c r="E107" s="22"/>
    </row>
    <row r="108" spans="5:5" x14ac:dyDescent="0.35">
      <c r="E108" s="22"/>
    </row>
    <row r="109" spans="5:5" x14ac:dyDescent="0.35">
      <c r="E109" s="22"/>
    </row>
    <row r="110" spans="5:5" x14ac:dyDescent="0.35">
      <c r="E110" s="22"/>
    </row>
    <row r="111" spans="5:5" x14ac:dyDescent="0.35">
      <c r="E111" s="22"/>
    </row>
    <row r="112" spans="5:5" x14ac:dyDescent="0.35">
      <c r="E112" s="22"/>
    </row>
    <row r="113" spans="5:5" x14ac:dyDescent="0.35">
      <c r="E113" s="22"/>
    </row>
    <row r="114" spans="5:5" x14ac:dyDescent="0.35">
      <c r="E114" s="22"/>
    </row>
    <row r="115" spans="5:5" x14ac:dyDescent="0.35">
      <c r="E115" s="22"/>
    </row>
    <row r="116" spans="5:5" x14ac:dyDescent="0.35">
      <c r="E116" s="22"/>
    </row>
    <row r="117" spans="5:5" x14ac:dyDescent="0.35">
      <c r="E117" s="22"/>
    </row>
    <row r="118" spans="5:5" x14ac:dyDescent="0.35">
      <c r="E118" s="22"/>
    </row>
    <row r="119" spans="5:5" x14ac:dyDescent="0.35">
      <c r="E119" s="22"/>
    </row>
    <row r="120" spans="5:5" x14ac:dyDescent="0.35">
      <c r="E120" s="22"/>
    </row>
    <row r="121" spans="5:5" x14ac:dyDescent="0.35">
      <c r="E121" s="22"/>
    </row>
    <row r="122" spans="5:5" x14ac:dyDescent="0.35">
      <c r="E122" s="22"/>
    </row>
    <row r="123" spans="5:5" x14ac:dyDescent="0.35">
      <c r="E123" s="22"/>
    </row>
    <row r="124" spans="5:5" x14ac:dyDescent="0.35">
      <c r="E124" s="22"/>
    </row>
    <row r="125" spans="5:5" x14ac:dyDescent="0.35">
      <c r="E125" s="22"/>
    </row>
    <row r="126" spans="5:5" x14ac:dyDescent="0.35">
      <c r="E126" s="22"/>
    </row>
    <row r="127" spans="5:5" x14ac:dyDescent="0.35">
      <c r="E127" s="22"/>
    </row>
    <row r="128" spans="5:5" x14ac:dyDescent="0.35">
      <c r="E128" s="22"/>
    </row>
    <row r="129" spans="5:5" x14ac:dyDescent="0.35">
      <c r="E129" s="22"/>
    </row>
    <row r="130" spans="5:5" x14ac:dyDescent="0.35">
      <c r="E130" s="22"/>
    </row>
    <row r="131" spans="5:5" x14ac:dyDescent="0.35">
      <c r="E131" s="22"/>
    </row>
    <row r="132" spans="5:5" x14ac:dyDescent="0.35">
      <c r="E132" s="22"/>
    </row>
    <row r="133" spans="5:5" x14ac:dyDescent="0.35">
      <c r="E133" s="22"/>
    </row>
    <row r="134" spans="5:5" x14ac:dyDescent="0.35">
      <c r="E134" s="22"/>
    </row>
    <row r="135" spans="5:5" x14ac:dyDescent="0.35">
      <c r="E135" s="22"/>
    </row>
    <row r="136" spans="5:5" x14ac:dyDescent="0.35">
      <c r="E136" s="22"/>
    </row>
    <row r="137" spans="5:5" x14ac:dyDescent="0.35">
      <c r="E137" s="22"/>
    </row>
    <row r="138" spans="5:5" x14ac:dyDescent="0.35">
      <c r="E138" s="22"/>
    </row>
    <row r="139" spans="5:5" x14ac:dyDescent="0.35">
      <c r="E139" s="22"/>
    </row>
    <row r="140" spans="5:5" x14ac:dyDescent="0.35">
      <c r="E140" s="22"/>
    </row>
    <row r="141" spans="5:5" x14ac:dyDescent="0.35">
      <c r="E141" s="22"/>
    </row>
    <row r="142" spans="5:5" x14ac:dyDescent="0.35">
      <c r="E142" s="22"/>
    </row>
    <row r="143" spans="5:5" x14ac:dyDescent="0.35">
      <c r="E143" s="22"/>
    </row>
    <row r="144" spans="5:5" x14ac:dyDescent="0.35">
      <c r="E144" s="22"/>
    </row>
    <row r="145" spans="5:5" x14ac:dyDescent="0.35">
      <c r="E145" s="22"/>
    </row>
    <row r="146" spans="5:5" x14ac:dyDescent="0.35">
      <c r="E146" s="22"/>
    </row>
    <row r="147" spans="5:5" x14ac:dyDescent="0.35">
      <c r="E147" s="22"/>
    </row>
    <row r="148" spans="5:5" x14ac:dyDescent="0.35">
      <c r="E148" s="22"/>
    </row>
    <row r="149" spans="5:5" x14ac:dyDescent="0.35">
      <c r="E149" s="22"/>
    </row>
    <row r="150" spans="5:5" x14ac:dyDescent="0.35">
      <c r="E150" s="22"/>
    </row>
    <row r="151" spans="5:5" x14ac:dyDescent="0.35">
      <c r="E151" s="22"/>
    </row>
    <row r="152" spans="5:5" x14ac:dyDescent="0.35">
      <c r="E152" s="22"/>
    </row>
    <row r="153" spans="5:5" x14ac:dyDescent="0.35">
      <c r="E153" s="22"/>
    </row>
    <row r="154" spans="5:5" x14ac:dyDescent="0.35">
      <c r="E154" s="22"/>
    </row>
    <row r="155" spans="5:5" x14ac:dyDescent="0.35">
      <c r="E155" s="22"/>
    </row>
    <row r="156" spans="5:5" x14ac:dyDescent="0.35">
      <c r="E156" s="22"/>
    </row>
    <row r="157" spans="5:5" x14ac:dyDescent="0.35">
      <c r="E157" s="22"/>
    </row>
    <row r="158" spans="5:5" x14ac:dyDescent="0.35">
      <c r="E158" s="22"/>
    </row>
    <row r="159" spans="5:5" x14ac:dyDescent="0.35">
      <c r="E159" s="22"/>
    </row>
    <row r="160" spans="5:5" x14ac:dyDescent="0.35">
      <c r="E160" s="22"/>
    </row>
    <row r="161" spans="5:5" x14ac:dyDescent="0.35">
      <c r="E161" s="22"/>
    </row>
    <row r="162" spans="5:5" x14ac:dyDescent="0.35">
      <c r="E162" s="22"/>
    </row>
    <row r="163" spans="5:5" x14ac:dyDescent="0.35">
      <c r="E163" s="22"/>
    </row>
    <row r="164" spans="5:5" x14ac:dyDescent="0.35">
      <c r="E164" s="22"/>
    </row>
    <row r="165" spans="5:5" x14ac:dyDescent="0.35">
      <c r="E165" s="22"/>
    </row>
    <row r="166" spans="5:5" x14ac:dyDescent="0.35">
      <c r="E166" s="22"/>
    </row>
    <row r="167" spans="5:5" x14ac:dyDescent="0.35">
      <c r="E167" s="22"/>
    </row>
    <row r="168" spans="5:5" x14ac:dyDescent="0.35">
      <c r="E168" s="22"/>
    </row>
    <row r="169" spans="5:5" x14ac:dyDescent="0.35">
      <c r="E169" s="22"/>
    </row>
    <row r="170" spans="5:5" x14ac:dyDescent="0.35">
      <c r="E170" s="22"/>
    </row>
    <row r="171" spans="5:5" x14ac:dyDescent="0.35">
      <c r="E171" s="22"/>
    </row>
    <row r="172" spans="5:5" x14ac:dyDescent="0.35">
      <c r="E172" s="22"/>
    </row>
    <row r="173" spans="5:5" x14ac:dyDescent="0.35">
      <c r="E173" s="22"/>
    </row>
    <row r="174" spans="5:5" x14ac:dyDescent="0.35">
      <c r="E174" s="22"/>
    </row>
    <row r="175" spans="5:5" x14ac:dyDescent="0.35">
      <c r="E175" s="22"/>
    </row>
    <row r="176" spans="5:5" x14ac:dyDescent="0.35">
      <c r="E176" s="22"/>
    </row>
    <row r="177" spans="5:5" x14ac:dyDescent="0.35">
      <c r="E177" s="22"/>
    </row>
    <row r="178" spans="5:5" x14ac:dyDescent="0.35">
      <c r="E178" s="22"/>
    </row>
    <row r="179" spans="5:5" x14ac:dyDescent="0.35">
      <c r="E179" s="22"/>
    </row>
    <row r="180" spans="5:5" x14ac:dyDescent="0.35">
      <c r="E180" s="22"/>
    </row>
    <row r="181" spans="5:5" x14ac:dyDescent="0.35">
      <c r="E181" s="22"/>
    </row>
    <row r="182" spans="5:5" x14ac:dyDescent="0.35">
      <c r="E182" s="22"/>
    </row>
    <row r="183" spans="5:5" x14ac:dyDescent="0.35">
      <c r="E183" s="22"/>
    </row>
    <row r="184" spans="5:5" x14ac:dyDescent="0.35">
      <c r="E184" s="22"/>
    </row>
    <row r="185" spans="5:5" x14ac:dyDescent="0.35">
      <c r="E185" s="22"/>
    </row>
    <row r="186" spans="5:5" x14ac:dyDescent="0.35">
      <c r="E186" s="22"/>
    </row>
    <row r="187" spans="5:5" x14ac:dyDescent="0.35">
      <c r="E187" s="22"/>
    </row>
    <row r="188" spans="5:5" x14ac:dyDescent="0.35">
      <c r="E188" s="22"/>
    </row>
    <row r="189" spans="5:5" x14ac:dyDescent="0.35">
      <c r="E189" s="22"/>
    </row>
    <row r="190" spans="5:5" x14ac:dyDescent="0.35">
      <c r="E190" s="22"/>
    </row>
    <row r="191" spans="5:5" x14ac:dyDescent="0.35">
      <c r="E191" s="22"/>
    </row>
    <row r="192" spans="5:5" x14ac:dyDescent="0.35">
      <c r="E192" s="22"/>
    </row>
    <row r="193" spans="5:7" x14ac:dyDescent="0.35">
      <c r="E193" s="22"/>
    </row>
    <row r="194" spans="5:7" x14ac:dyDescent="0.35">
      <c r="E194" s="22"/>
    </row>
    <row r="195" spans="5:7" x14ac:dyDescent="0.35">
      <c r="E195" s="22"/>
    </row>
    <row r="196" spans="5:7" x14ac:dyDescent="0.35">
      <c r="E196" s="22"/>
    </row>
    <row r="197" spans="5:7" x14ac:dyDescent="0.35">
      <c r="E197" s="22"/>
    </row>
    <row r="198" spans="5:7" x14ac:dyDescent="0.35">
      <c r="E198" s="22"/>
    </row>
    <row r="199" spans="5:7" x14ac:dyDescent="0.35">
      <c r="E199" s="22"/>
    </row>
    <row r="200" spans="5:7" x14ac:dyDescent="0.35">
      <c r="E200" s="22"/>
    </row>
    <row r="201" spans="5:7" x14ac:dyDescent="0.35">
      <c r="E201" s="8"/>
      <c r="G201" s="18"/>
    </row>
    <row r="202" spans="5:7" x14ac:dyDescent="0.35">
      <c r="E202" s="8"/>
      <c r="G202" s="18"/>
    </row>
    <row r="203" spans="5:7" x14ac:dyDescent="0.35">
      <c r="E203" s="8"/>
      <c r="G203" s="18"/>
    </row>
    <row r="204" spans="5:7" x14ac:dyDescent="0.35">
      <c r="E204" s="8"/>
      <c r="G204" s="18"/>
    </row>
  </sheetData>
  <mergeCells count="1">
    <mergeCell ref="B2:L2"/>
  </mergeCells>
  <dataValidations count="1">
    <dataValidation type="decimal" operator="greaterThanOrEqual" allowBlank="1" showInputMessage="1" showErrorMessage="1" errorTitle="Achtung, nur Einnahmen eintragen" error="Hier dürfen nur Einnahmen eingetragen werden, also positive Beträge. Ausgaben in anderem Tabellenblatt vermerken." sqref="E6:E31" xr:uid="{00E00033-005D-4E02-BA9B-00F0006A003B}">
      <formula1>0</formula1>
    </dataValidation>
  </dataValidations>
  <pageMargins left="0.7" right="0.7" top="0.78740157500000008" bottom="0.78740157500000008" header="0.3" footer="0.3"/>
  <pageSetup paperSize="9" orientation="portrait" horizontalDpi="2147483648" verticalDpi="0"/>
  <tableParts count="1">
    <tablePart r:id="rId1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300-000000000000}">
          <x14:formula1>
            <xm:f>'Finanzplan StuPa'!$B$5:$B$43</xm:f>
          </x14:formula1>
          <xm:sqref>F6:F31</xm:sqref>
        </x14:dataValidation>
        <x14:dataValidation type="list" allowBlank="1" showInputMessage="1" showErrorMessage="1" xr:uid="{00000000-0002-0000-0300-000001000000}">
          <x14:formula1>
            <xm:f>Reference!$A$5:$A$19</xm:f>
          </x14:formula1>
          <xm:sqref>I6:I31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205"/>
  <sheetViews>
    <sheetView topLeftCell="A3" workbookViewId="0">
      <pane xSplit="3" topLeftCell="D1" activePane="topRight" state="frozen"/>
      <selection activeCell="A3" sqref="A3"/>
      <selection pane="topRight" activeCell="A3" sqref="A3"/>
    </sheetView>
  </sheetViews>
  <sheetFormatPr baseColWidth="10" defaultRowHeight="14.5" x14ac:dyDescent="0.35"/>
  <cols>
    <col min="1" max="1" width="8.1796875" customWidth="1"/>
    <col min="2" max="2" width="21.90625" customWidth="1"/>
    <col min="3" max="3" width="13.08984375" customWidth="1"/>
    <col min="4" max="4" width="14.54296875" customWidth="1"/>
    <col min="5" max="6" width="13" customWidth="1"/>
    <col min="7" max="7" width="14" customWidth="1"/>
    <col min="8" max="8" width="16.6328125" customWidth="1"/>
    <col min="9" max="9" width="13.54296875" customWidth="1"/>
    <col min="10" max="10" width="14.453125" customWidth="1"/>
    <col min="11" max="11" width="14.6328125" customWidth="1"/>
  </cols>
  <sheetData>
    <row r="1" spans="1:13" ht="19.5" x14ac:dyDescent="0.45">
      <c r="A1" s="1" t="s">
        <v>392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3" ht="17" customHeight="1" x14ac:dyDescent="0.35">
      <c r="A2" s="30" t="s">
        <v>393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</row>
    <row r="3" spans="1:13" ht="17" x14ac:dyDescent="0.4">
      <c r="B3" s="29" t="s">
        <v>126</v>
      </c>
      <c r="C3" s="29"/>
      <c r="D3" s="16">
        <f>SUM(KalkDeko[tatsächlicher Umfang '[€']])</f>
        <v>-59.74</v>
      </c>
    </row>
    <row r="4" spans="1:13" ht="15" customHeight="1" x14ac:dyDescent="0.35"/>
    <row r="5" spans="1:13" x14ac:dyDescent="0.35">
      <c r="D5" s="2"/>
    </row>
    <row r="6" spans="1:13" ht="76.25" customHeight="1" x14ac:dyDescent="0.35">
      <c r="A6" s="7" t="s">
        <v>127</v>
      </c>
      <c r="B6" s="7" t="s">
        <v>128</v>
      </c>
      <c r="C6" s="7" t="s">
        <v>129</v>
      </c>
      <c r="D6" s="7" t="s">
        <v>130</v>
      </c>
      <c r="E6" s="7" t="s">
        <v>394</v>
      </c>
      <c r="F6" s="7" t="s">
        <v>395</v>
      </c>
      <c r="G6" s="7" t="s">
        <v>133</v>
      </c>
      <c r="H6" s="7" t="s">
        <v>134</v>
      </c>
      <c r="I6" s="7" t="s">
        <v>138</v>
      </c>
      <c r="J6" s="7" t="s">
        <v>396</v>
      </c>
      <c r="K6" s="7" t="s">
        <v>397</v>
      </c>
      <c r="L6" s="7" t="s">
        <v>140</v>
      </c>
      <c r="M6" s="7" t="s">
        <v>141</v>
      </c>
    </row>
    <row r="7" spans="1:13" x14ac:dyDescent="0.35">
      <c r="A7" s="23">
        <v>1</v>
      </c>
      <c r="B7" t="s">
        <v>398</v>
      </c>
      <c r="C7" t="s">
        <v>399</v>
      </c>
      <c r="D7" t="s">
        <v>400</v>
      </c>
      <c r="E7" s="8">
        <v>-59.74</v>
      </c>
      <c r="F7" s="8">
        <v>-59.74</v>
      </c>
      <c r="G7" s="18">
        <v>45376</v>
      </c>
      <c r="H7" t="s">
        <v>145</v>
      </c>
      <c r="I7" s="18">
        <v>45376</v>
      </c>
      <c r="J7" t="s">
        <v>401</v>
      </c>
      <c r="K7" t="s">
        <v>156</v>
      </c>
      <c r="L7" s="20" t="s">
        <v>402</v>
      </c>
      <c r="M7" s="18">
        <v>45376</v>
      </c>
    </row>
    <row r="8" spans="1:13" x14ac:dyDescent="0.35">
      <c r="A8" s="23">
        <v>2</v>
      </c>
      <c r="E8" s="8">
        <v>0</v>
      </c>
      <c r="F8" s="24">
        <v>0</v>
      </c>
      <c r="G8" s="18"/>
    </row>
    <row r="9" spans="1:13" x14ac:dyDescent="0.35">
      <c r="A9" s="23">
        <v>3</v>
      </c>
      <c r="E9" s="8">
        <v>0</v>
      </c>
      <c r="F9" s="24">
        <v>0</v>
      </c>
      <c r="G9" s="18"/>
    </row>
    <row r="10" spans="1:13" x14ac:dyDescent="0.35">
      <c r="A10" s="23">
        <v>4</v>
      </c>
      <c r="E10" s="8">
        <v>0</v>
      </c>
      <c r="F10" s="24">
        <v>0</v>
      </c>
      <c r="G10" s="18"/>
    </row>
    <row r="11" spans="1:13" x14ac:dyDescent="0.35">
      <c r="A11" s="23">
        <v>5</v>
      </c>
      <c r="E11" s="8">
        <v>0</v>
      </c>
      <c r="F11" s="24">
        <v>0</v>
      </c>
      <c r="G11" s="18"/>
    </row>
    <row r="12" spans="1:13" x14ac:dyDescent="0.35">
      <c r="A12" s="23">
        <v>6</v>
      </c>
      <c r="E12" s="8">
        <v>0</v>
      </c>
      <c r="F12" s="24">
        <v>0</v>
      </c>
      <c r="G12" s="18"/>
    </row>
    <row r="13" spans="1:13" x14ac:dyDescent="0.35">
      <c r="A13" s="23">
        <v>7</v>
      </c>
      <c r="E13" s="8">
        <v>0</v>
      </c>
      <c r="F13" s="24">
        <v>0</v>
      </c>
      <c r="G13" s="18"/>
      <c r="I13" s="18"/>
      <c r="J13" s="18"/>
      <c r="K13" s="18"/>
    </row>
    <row r="14" spans="1:13" x14ac:dyDescent="0.35">
      <c r="A14" s="23">
        <v>8</v>
      </c>
      <c r="E14" s="8">
        <v>0</v>
      </c>
      <c r="F14" s="24">
        <v>0</v>
      </c>
      <c r="G14" s="18"/>
    </row>
    <row r="15" spans="1:13" x14ac:dyDescent="0.35">
      <c r="A15" s="23">
        <v>9</v>
      </c>
      <c r="E15" s="8">
        <v>0</v>
      </c>
      <c r="F15" s="24">
        <v>0</v>
      </c>
      <c r="G15" s="18"/>
      <c r="I15" s="18"/>
      <c r="J15" s="18"/>
      <c r="K15" s="18"/>
      <c r="L15" s="20"/>
    </row>
    <row r="16" spans="1:13" x14ac:dyDescent="0.35">
      <c r="A16" s="23">
        <v>10</v>
      </c>
      <c r="E16" s="8">
        <v>0</v>
      </c>
      <c r="F16" s="24">
        <v>0</v>
      </c>
      <c r="G16" s="18"/>
    </row>
    <row r="17" spans="1:7" x14ac:dyDescent="0.35">
      <c r="A17" s="23">
        <v>11</v>
      </c>
      <c r="E17" s="8">
        <v>0</v>
      </c>
      <c r="F17" s="24">
        <v>0</v>
      </c>
      <c r="G17" s="18"/>
    </row>
    <row r="18" spans="1:7" x14ac:dyDescent="0.35">
      <c r="A18" s="23">
        <v>12</v>
      </c>
      <c r="E18" s="8">
        <v>0</v>
      </c>
      <c r="F18" s="24">
        <v>0</v>
      </c>
      <c r="G18" s="18"/>
    </row>
    <row r="19" spans="1:7" x14ac:dyDescent="0.35">
      <c r="A19" s="23">
        <v>13</v>
      </c>
      <c r="E19" s="8">
        <v>0</v>
      </c>
      <c r="F19" s="24">
        <v>0</v>
      </c>
      <c r="G19" s="18"/>
    </row>
    <row r="20" spans="1:7" x14ac:dyDescent="0.35">
      <c r="A20" s="23">
        <v>14</v>
      </c>
      <c r="E20" s="8">
        <v>0</v>
      </c>
      <c r="F20" s="24">
        <v>0</v>
      </c>
      <c r="G20" s="18"/>
    </row>
    <row r="21" spans="1:7" x14ac:dyDescent="0.35">
      <c r="A21" s="23">
        <v>15</v>
      </c>
      <c r="E21" s="8">
        <v>0</v>
      </c>
      <c r="F21" s="24">
        <v>0</v>
      </c>
      <c r="G21" s="18"/>
    </row>
    <row r="22" spans="1:7" x14ac:dyDescent="0.35">
      <c r="A22" s="23">
        <v>16</v>
      </c>
      <c r="E22" s="8">
        <v>0</v>
      </c>
      <c r="F22" s="24">
        <v>0</v>
      </c>
      <c r="G22" s="18"/>
    </row>
    <row r="23" spans="1:7" x14ac:dyDescent="0.35">
      <c r="A23" s="23">
        <v>17</v>
      </c>
      <c r="E23" s="8">
        <v>0</v>
      </c>
      <c r="F23" s="24">
        <v>0</v>
      </c>
      <c r="G23" s="18"/>
    </row>
    <row r="24" spans="1:7" x14ac:dyDescent="0.35">
      <c r="A24" s="23">
        <v>18</v>
      </c>
      <c r="E24" s="8">
        <v>0</v>
      </c>
      <c r="F24" s="24">
        <v>0</v>
      </c>
      <c r="G24" s="18"/>
    </row>
    <row r="25" spans="1:7" x14ac:dyDescent="0.35">
      <c r="A25" s="23">
        <v>19</v>
      </c>
      <c r="E25" s="8">
        <v>0</v>
      </c>
      <c r="F25" s="24">
        <v>0</v>
      </c>
      <c r="G25" s="18"/>
    </row>
    <row r="26" spans="1:7" x14ac:dyDescent="0.35">
      <c r="A26" s="23">
        <v>20</v>
      </c>
      <c r="E26" s="8">
        <v>0</v>
      </c>
      <c r="F26" s="24">
        <v>0</v>
      </c>
      <c r="G26" s="18"/>
    </row>
    <row r="27" spans="1:7" x14ac:dyDescent="0.35">
      <c r="A27" s="23">
        <v>21</v>
      </c>
      <c r="E27" s="8">
        <v>0</v>
      </c>
      <c r="F27" s="24">
        <v>0</v>
      </c>
      <c r="G27" s="18"/>
    </row>
    <row r="28" spans="1:7" x14ac:dyDescent="0.35">
      <c r="A28" s="23">
        <v>22</v>
      </c>
      <c r="E28" s="8">
        <v>0</v>
      </c>
      <c r="F28" s="24">
        <v>0</v>
      </c>
      <c r="G28" s="18"/>
    </row>
    <row r="29" spans="1:7" x14ac:dyDescent="0.35">
      <c r="A29" s="23">
        <v>23</v>
      </c>
      <c r="E29" s="8">
        <v>0</v>
      </c>
      <c r="F29" s="24">
        <v>0</v>
      </c>
      <c r="G29" s="18"/>
    </row>
    <row r="30" spans="1:7" x14ac:dyDescent="0.35">
      <c r="A30" s="23">
        <v>24</v>
      </c>
      <c r="E30" s="8">
        <v>0</v>
      </c>
      <c r="F30" s="24">
        <v>0</v>
      </c>
      <c r="G30" s="18"/>
    </row>
    <row r="31" spans="1:7" x14ac:dyDescent="0.35">
      <c r="A31" s="23">
        <v>25</v>
      </c>
      <c r="E31" s="8">
        <v>0</v>
      </c>
      <c r="F31" s="24">
        <v>0</v>
      </c>
      <c r="G31" s="18"/>
    </row>
    <row r="32" spans="1:7" x14ac:dyDescent="0.35">
      <c r="A32" s="23">
        <v>26</v>
      </c>
      <c r="E32" s="8">
        <v>0</v>
      </c>
      <c r="F32" s="24">
        <v>0</v>
      </c>
      <c r="G32" s="18"/>
    </row>
    <row r="33" spans="1:7" x14ac:dyDescent="0.35">
      <c r="A33" s="23">
        <v>27</v>
      </c>
      <c r="E33" s="8">
        <v>0</v>
      </c>
      <c r="F33" s="24">
        <v>0</v>
      </c>
      <c r="G33" s="18"/>
    </row>
    <row r="34" spans="1:7" x14ac:dyDescent="0.35">
      <c r="A34" s="23">
        <v>28</v>
      </c>
      <c r="E34" s="8">
        <v>0</v>
      </c>
      <c r="F34" s="24">
        <v>0</v>
      </c>
      <c r="G34" s="18"/>
    </row>
    <row r="35" spans="1:7" x14ac:dyDescent="0.35">
      <c r="A35" s="23">
        <v>29</v>
      </c>
      <c r="E35" s="8">
        <v>0</v>
      </c>
      <c r="F35" s="24">
        <v>0</v>
      </c>
      <c r="G35" s="18"/>
    </row>
    <row r="36" spans="1:7" x14ac:dyDescent="0.35">
      <c r="A36" s="23">
        <v>30</v>
      </c>
      <c r="E36" s="8">
        <v>0</v>
      </c>
      <c r="F36" s="24">
        <v>0</v>
      </c>
      <c r="G36" s="18"/>
    </row>
    <row r="37" spans="1:7" x14ac:dyDescent="0.35">
      <c r="A37" s="23">
        <v>31</v>
      </c>
      <c r="E37" s="8">
        <v>0</v>
      </c>
      <c r="F37" s="24">
        <v>0</v>
      </c>
      <c r="G37" s="18"/>
    </row>
    <row r="38" spans="1:7" x14ac:dyDescent="0.35">
      <c r="A38" s="23">
        <v>32</v>
      </c>
      <c r="E38" s="8">
        <v>0</v>
      </c>
      <c r="F38" s="24">
        <v>0</v>
      </c>
      <c r="G38" s="18"/>
    </row>
    <row r="39" spans="1:7" x14ac:dyDescent="0.35">
      <c r="A39" s="23">
        <v>33</v>
      </c>
      <c r="E39" s="8">
        <v>0</v>
      </c>
      <c r="F39" s="24">
        <v>0</v>
      </c>
      <c r="G39" s="18"/>
    </row>
    <row r="40" spans="1:7" x14ac:dyDescent="0.35">
      <c r="A40" s="23">
        <v>34</v>
      </c>
      <c r="E40" s="8">
        <v>0</v>
      </c>
      <c r="F40" s="24">
        <v>0</v>
      </c>
      <c r="G40" s="18"/>
    </row>
    <row r="41" spans="1:7" x14ac:dyDescent="0.35">
      <c r="A41" s="23">
        <v>35</v>
      </c>
      <c r="E41" s="8">
        <v>0</v>
      </c>
      <c r="F41" s="24">
        <v>0</v>
      </c>
      <c r="G41" s="18"/>
    </row>
    <row r="42" spans="1:7" x14ac:dyDescent="0.35">
      <c r="A42" s="23">
        <v>36</v>
      </c>
      <c r="E42" s="8">
        <v>0</v>
      </c>
      <c r="F42" s="24">
        <v>0</v>
      </c>
      <c r="G42" s="18"/>
    </row>
    <row r="43" spans="1:7" x14ac:dyDescent="0.35">
      <c r="A43" s="23">
        <v>37</v>
      </c>
      <c r="E43" s="8">
        <v>0</v>
      </c>
      <c r="F43" s="24">
        <v>0</v>
      </c>
      <c r="G43" s="18"/>
    </row>
    <row r="44" spans="1:7" x14ac:dyDescent="0.35">
      <c r="A44" s="23">
        <v>38</v>
      </c>
      <c r="E44" s="8">
        <v>0</v>
      </c>
      <c r="F44" s="24">
        <v>0</v>
      </c>
      <c r="G44" s="18"/>
    </row>
    <row r="45" spans="1:7" x14ac:dyDescent="0.35">
      <c r="A45" s="23">
        <v>39</v>
      </c>
      <c r="E45" s="8">
        <v>0</v>
      </c>
      <c r="F45" s="24">
        <v>0</v>
      </c>
      <c r="G45" s="18"/>
    </row>
    <row r="46" spans="1:7" x14ac:dyDescent="0.35">
      <c r="A46" s="23">
        <v>40</v>
      </c>
      <c r="E46" s="8">
        <v>0</v>
      </c>
      <c r="F46" s="24">
        <v>0</v>
      </c>
      <c r="G46" s="18"/>
    </row>
    <row r="47" spans="1:7" x14ac:dyDescent="0.35">
      <c r="A47" s="23">
        <v>41</v>
      </c>
      <c r="E47" s="8">
        <v>0</v>
      </c>
      <c r="F47" s="24">
        <v>0</v>
      </c>
      <c r="G47" s="18"/>
    </row>
    <row r="48" spans="1:7" x14ac:dyDescent="0.35">
      <c r="A48" s="23">
        <v>42</v>
      </c>
      <c r="E48" s="8">
        <v>0</v>
      </c>
      <c r="F48" s="24">
        <v>0</v>
      </c>
      <c r="G48" s="18"/>
    </row>
    <row r="49" spans="1:7" x14ac:dyDescent="0.35">
      <c r="A49" s="23">
        <v>43</v>
      </c>
      <c r="E49" s="8">
        <v>0</v>
      </c>
      <c r="F49" s="24">
        <v>0</v>
      </c>
      <c r="G49" s="18"/>
    </row>
    <row r="50" spans="1:7" x14ac:dyDescent="0.35">
      <c r="A50" s="23">
        <v>44</v>
      </c>
      <c r="E50" s="8">
        <v>0</v>
      </c>
      <c r="F50" s="24">
        <v>0</v>
      </c>
      <c r="G50" s="18"/>
    </row>
    <row r="51" spans="1:7" x14ac:dyDescent="0.35">
      <c r="A51" s="23">
        <v>45</v>
      </c>
      <c r="E51" s="8">
        <v>0</v>
      </c>
      <c r="F51" s="24">
        <v>0</v>
      </c>
      <c r="G51" s="18"/>
    </row>
    <row r="52" spans="1:7" x14ac:dyDescent="0.35">
      <c r="A52" s="23">
        <v>46</v>
      </c>
      <c r="E52" s="8">
        <v>0</v>
      </c>
      <c r="F52" s="24">
        <v>0</v>
      </c>
      <c r="G52" s="18"/>
    </row>
    <row r="53" spans="1:7" x14ac:dyDescent="0.35">
      <c r="A53" s="23">
        <v>47</v>
      </c>
      <c r="E53" s="8">
        <v>0</v>
      </c>
      <c r="F53" s="24">
        <v>0</v>
      </c>
      <c r="G53" s="18"/>
    </row>
    <row r="54" spans="1:7" x14ac:dyDescent="0.35">
      <c r="A54" s="23">
        <v>48</v>
      </c>
      <c r="E54" s="8">
        <v>0</v>
      </c>
      <c r="F54" s="24">
        <v>0</v>
      </c>
      <c r="G54" s="18"/>
    </row>
    <row r="55" spans="1:7" x14ac:dyDescent="0.35">
      <c r="A55" s="23">
        <v>49</v>
      </c>
      <c r="E55" s="8">
        <v>0</v>
      </c>
      <c r="F55" s="24">
        <v>0</v>
      </c>
      <c r="G55" s="18"/>
    </row>
    <row r="56" spans="1:7" x14ac:dyDescent="0.35">
      <c r="A56" s="23">
        <v>50</v>
      </c>
      <c r="E56" s="8">
        <v>0</v>
      </c>
      <c r="F56" s="24">
        <v>0</v>
      </c>
      <c r="G56" s="18"/>
    </row>
    <row r="57" spans="1:7" x14ac:dyDescent="0.35">
      <c r="A57" s="23">
        <v>51</v>
      </c>
      <c r="E57" s="8">
        <v>0</v>
      </c>
      <c r="F57" s="24">
        <v>0</v>
      </c>
      <c r="G57" s="18"/>
    </row>
    <row r="58" spans="1:7" x14ac:dyDescent="0.35">
      <c r="A58" s="23">
        <v>52</v>
      </c>
      <c r="E58" s="8">
        <v>0</v>
      </c>
      <c r="F58" s="24">
        <v>0</v>
      </c>
      <c r="G58" s="18"/>
    </row>
    <row r="59" spans="1:7" x14ac:dyDescent="0.35">
      <c r="A59" s="23">
        <v>53</v>
      </c>
      <c r="E59" s="8">
        <v>0</v>
      </c>
      <c r="F59" s="24">
        <v>0</v>
      </c>
      <c r="G59" s="18"/>
    </row>
    <row r="60" spans="1:7" x14ac:dyDescent="0.35">
      <c r="A60" s="23">
        <v>54</v>
      </c>
      <c r="E60" s="8">
        <v>0</v>
      </c>
      <c r="F60" s="24">
        <v>0</v>
      </c>
      <c r="G60" s="18"/>
    </row>
    <row r="61" spans="1:7" x14ac:dyDescent="0.35">
      <c r="A61" s="23">
        <v>55</v>
      </c>
      <c r="E61" s="8">
        <v>0</v>
      </c>
      <c r="F61" s="24">
        <v>0</v>
      </c>
      <c r="G61" s="18"/>
    </row>
    <row r="62" spans="1:7" x14ac:dyDescent="0.35">
      <c r="A62" s="23">
        <v>56</v>
      </c>
      <c r="E62" s="8">
        <v>0</v>
      </c>
      <c r="F62" s="24">
        <v>0</v>
      </c>
      <c r="G62" s="18"/>
    </row>
    <row r="63" spans="1:7" x14ac:dyDescent="0.35">
      <c r="A63" s="23">
        <v>57</v>
      </c>
      <c r="E63" s="8">
        <v>0</v>
      </c>
      <c r="F63" s="24">
        <v>0</v>
      </c>
      <c r="G63" s="18"/>
    </row>
    <row r="64" spans="1:7" x14ac:dyDescent="0.35">
      <c r="A64" s="23">
        <v>58</v>
      </c>
      <c r="E64" s="8">
        <v>0</v>
      </c>
      <c r="F64" s="24">
        <v>0</v>
      </c>
      <c r="G64" s="18"/>
    </row>
    <row r="65" spans="1:7" x14ac:dyDescent="0.35">
      <c r="A65" s="23">
        <v>59</v>
      </c>
      <c r="E65" s="8">
        <v>0</v>
      </c>
      <c r="F65" s="24">
        <v>0</v>
      </c>
      <c r="G65" s="18"/>
    </row>
    <row r="66" spans="1:7" x14ac:dyDescent="0.35">
      <c r="A66" s="23">
        <v>60</v>
      </c>
      <c r="E66" s="8">
        <v>0</v>
      </c>
      <c r="F66" s="24">
        <v>0</v>
      </c>
      <c r="G66" s="18"/>
    </row>
    <row r="67" spans="1:7" x14ac:dyDescent="0.35">
      <c r="A67" s="23">
        <v>61</v>
      </c>
      <c r="E67" s="8">
        <v>0</v>
      </c>
      <c r="F67" s="24">
        <v>0</v>
      </c>
      <c r="G67" s="18"/>
    </row>
    <row r="68" spans="1:7" x14ac:dyDescent="0.35">
      <c r="A68" s="23">
        <v>62</v>
      </c>
      <c r="E68" s="8">
        <v>0</v>
      </c>
      <c r="F68" s="24">
        <v>0</v>
      </c>
      <c r="G68" s="18"/>
    </row>
    <row r="69" spans="1:7" x14ac:dyDescent="0.35">
      <c r="A69" s="23">
        <v>63</v>
      </c>
      <c r="E69" s="8">
        <v>0</v>
      </c>
      <c r="F69" s="24">
        <v>0</v>
      </c>
      <c r="G69" s="18"/>
    </row>
    <row r="70" spans="1:7" x14ac:dyDescent="0.35">
      <c r="A70" s="23">
        <v>64</v>
      </c>
      <c r="E70" s="8">
        <v>0</v>
      </c>
      <c r="F70" s="24">
        <v>0</v>
      </c>
      <c r="G70" s="18"/>
    </row>
    <row r="71" spans="1:7" x14ac:dyDescent="0.35">
      <c r="A71" s="23">
        <v>65</v>
      </c>
      <c r="E71" s="8">
        <v>0</v>
      </c>
      <c r="F71" s="24">
        <v>0</v>
      </c>
      <c r="G71" s="18"/>
    </row>
    <row r="72" spans="1:7" x14ac:dyDescent="0.35">
      <c r="A72" s="23">
        <v>66</v>
      </c>
      <c r="E72" s="8">
        <v>0</v>
      </c>
      <c r="F72" s="24">
        <v>0</v>
      </c>
      <c r="G72" s="18"/>
    </row>
    <row r="73" spans="1:7" x14ac:dyDescent="0.35">
      <c r="A73" s="23">
        <v>67</v>
      </c>
      <c r="E73" s="8">
        <v>0</v>
      </c>
      <c r="F73" s="24">
        <v>0</v>
      </c>
      <c r="G73" s="18"/>
    </row>
    <row r="74" spans="1:7" x14ac:dyDescent="0.35">
      <c r="A74" s="23">
        <v>68</v>
      </c>
      <c r="E74" s="8">
        <v>0</v>
      </c>
      <c r="F74" s="24">
        <v>0</v>
      </c>
      <c r="G74" s="18"/>
    </row>
    <row r="75" spans="1:7" x14ac:dyDescent="0.35">
      <c r="A75" s="23">
        <v>69</v>
      </c>
      <c r="E75" s="8">
        <v>0</v>
      </c>
      <c r="F75" s="24">
        <v>0</v>
      </c>
      <c r="G75" s="18"/>
    </row>
    <row r="76" spans="1:7" x14ac:dyDescent="0.35">
      <c r="A76" s="23">
        <v>70</v>
      </c>
      <c r="E76" s="8">
        <v>0</v>
      </c>
      <c r="F76" s="24">
        <v>0</v>
      </c>
      <c r="G76" s="18"/>
    </row>
    <row r="77" spans="1:7" x14ac:dyDescent="0.35">
      <c r="A77" s="23">
        <v>71</v>
      </c>
      <c r="E77" s="8">
        <v>0</v>
      </c>
      <c r="F77" s="24">
        <v>0</v>
      </c>
      <c r="G77" s="18"/>
    </row>
    <row r="78" spans="1:7" x14ac:dyDescent="0.35">
      <c r="A78" s="23">
        <v>72</v>
      </c>
      <c r="E78" s="8">
        <v>0</v>
      </c>
      <c r="F78" s="24">
        <v>0</v>
      </c>
      <c r="G78" s="18"/>
    </row>
    <row r="79" spans="1:7" x14ac:dyDescent="0.35">
      <c r="A79" s="23">
        <v>73</v>
      </c>
      <c r="E79" s="8">
        <v>0</v>
      </c>
      <c r="F79" s="24">
        <v>0</v>
      </c>
      <c r="G79" s="18"/>
    </row>
    <row r="80" spans="1:7" x14ac:dyDescent="0.35">
      <c r="A80" s="23">
        <v>74</v>
      </c>
      <c r="E80" s="8">
        <v>0</v>
      </c>
      <c r="F80" s="24">
        <v>0</v>
      </c>
      <c r="G80" s="18"/>
    </row>
    <row r="81" spans="1:7" x14ac:dyDescent="0.35">
      <c r="A81" s="23">
        <v>75</v>
      </c>
      <c r="E81" s="8">
        <v>0</v>
      </c>
      <c r="F81" s="24">
        <v>0</v>
      </c>
      <c r="G81" s="18"/>
    </row>
    <row r="82" spans="1:7" x14ac:dyDescent="0.35">
      <c r="A82" s="23">
        <v>76</v>
      </c>
      <c r="E82" s="8">
        <v>0</v>
      </c>
      <c r="F82" s="24">
        <v>0</v>
      </c>
      <c r="G82" s="18"/>
    </row>
    <row r="83" spans="1:7" x14ac:dyDescent="0.35">
      <c r="A83" s="23">
        <v>77</v>
      </c>
      <c r="E83" s="8">
        <v>0</v>
      </c>
      <c r="F83" s="24">
        <v>0</v>
      </c>
      <c r="G83" s="18"/>
    </row>
    <row r="84" spans="1:7" x14ac:dyDescent="0.35">
      <c r="A84" s="23">
        <v>78</v>
      </c>
      <c r="E84" s="8">
        <v>0</v>
      </c>
      <c r="F84" s="24">
        <v>0</v>
      </c>
      <c r="G84" s="18"/>
    </row>
    <row r="85" spans="1:7" x14ac:dyDescent="0.35">
      <c r="A85" s="23">
        <v>79</v>
      </c>
      <c r="E85" s="8">
        <v>0</v>
      </c>
      <c r="F85" s="24">
        <v>0</v>
      </c>
      <c r="G85" s="18"/>
    </row>
    <row r="86" spans="1:7" x14ac:dyDescent="0.35">
      <c r="A86" s="23">
        <v>80</v>
      </c>
      <c r="E86" s="8">
        <v>0</v>
      </c>
      <c r="F86" s="24">
        <v>0</v>
      </c>
      <c r="G86" s="18"/>
    </row>
    <row r="87" spans="1:7" x14ac:dyDescent="0.35">
      <c r="A87" s="23">
        <v>81</v>
      </c>
      <c r="E87" s="8">
        <v>0</v>
      </c>
      <c r="F87" s="24">
        <v>0</v>
      </c>
      <c r="G87" s="18"/>
    </row>
    <row r="88" spans="1:7" x14ac:dyDescent="0.35">
      <c r="A88" s="23">
        <v>82</v>
      </c>
      <c r="E88" s="8">
        <v>0</v>
      </c>
      <c r="F88" s="24">
        <v>0</v>
      </c>
      <c r="G88" s="18"/>
    </row>
    <row r="89" spans="1:7" x14ac:dyDescent="0.35">
      <c r="A89" s="23">
        <v>83</v>
      </c>
      <c r="E89" s="8">
        <v>0</v>
      </c>
      <c r="F89" s="24">
        <v>0</v>
      </c>
      <c r="G89" s="18"/>
    </row>
    <row r="90" spans="1:7" x14ac:dyDescent="0.35">
      <c r="A90" s="23">
        <v>84</v>
      </c>
      <c r="E90" s="8">
        <v>0</v>
      </c>
      <c r="F90" s="24">
        <v>0</v>
      </c>
      <c r="G90" s="18"/>
    </row>
    <row r="91" spans="1:7" x14ac:dyDescent="0.35">
      <c r="A91" s="23">
        <v>85</v>
      </c>
      <c r="E91" s="8">
        <v>0</v>
      </c>
      <c r="F91" s="24">
        <v>0</v>
      </c>
      <c r="G91" s="18"/>
    </row>
    <row r="92" spans="1:7" x14ac:dyDescent="0.35">
      <c r="A92" s="23">
        <v>86</v>
      </c>
      <c r="E92" s="8">
        <v>0</v>
      </c>
      <c r="F92" s="24">
        <v>0</v>
      </c>
      <c r="G92" s="18"/>
    </row>
    <row r="93" spans="1:7" x14ac:dyDescent="0.35">
      <c r="A93" s="23">
        <v>87</v>
      </c>
      <c r="E93" s="8">
        <v>0</v>
      </c>
      <c r="F93" s="24">
        <v>0</v>
      </c>
      <c r="G93" s="18"/>
    </row>
    <row r="94" spans="1:7" x14ac:dyDescent="0.35">
      <c r="A94" s="23">
        <v>88</v>
      </c>
      <c r="E94" s="8">
        <v>0</v>
      </c>
      <c r="F94" s="24">
        <v>0</v>
      </c>
      <c r="G94" s="18"/>
    </row>
    <row r="95" spans="1:7" x14ac:dyDescent="0.35">
      <c r="A95" s="23">
        <v>89</v>
      </c>
      <c r="E95" s="8">
        <v>0</v>
      </c>
      <c r="F95" s="24">
        <v>0</v>
      </c>
      <c r="G95" s="18"/>
    </row>
    <row r="96" spans="1:7" x14ac:dyDescent="0.35">
      <c r="A96" s="23">
        <v>90</v>
      </c>
      <c r="E96" s="8">
        <v>0</v>
      </c>
      <c r="F96" s="24">
        <v>0</v>
      </c>
      <c r="G96" s="18"/>
    </row>
    <row r="97" spans="1:7" x14ac:dyDescent="0.35">
      <c r="A97" s="23">
        <v>91</v>
      </c>
      <c r="E97" s="8">
        <v>0</v>
      </c>
      <c r="F97" s="24">
        <v>0</v>
      </c>
      <c r="G97" s="18"/>
    </row>
    <row r="98" spans="1:7" x14ac:dyDescent="0.35">
      <c r="A98" s="23">
        <v>92</v>
      </c>
      <c r="E98" s="8">
        <v>0</v>
      </c>
      <c r="F98" s="24">
        <v>0</v>
      </c>
      <c r="G98" s="18"/>
    </row>
    <row r="99" spans="1:7" x14ac:dyDescent="0.35">
      <c r="A99" s="23">
        <v>93</v>
      </c>
      <c r="E99" s="8">
        <v>0</v>
      </c>
      <c r="F99" s="24">
        <v>0</v>
      </c>
      <c r="G99" s="18"/>
    </row>
    <row r="100" spans="1:7" x14ac:dyDescent="0.35">
      <c r="A100" s="23">
        <v>94</v>
      </c>
      <c r="E100" s="8">
        <v>0</v>
      </c>
      <c r="F100" s="24">
        <v>0</v>
      </c>
      <c r="G100" s="18"/>
    </row>
    <row r="101" spans="1:7" x14ac:dyDescent="0.35">
      <c r="A101" s="23">
        <v>95</v>
      </c>
      <c r="E101" s="8">
        <v>0</v>
      </c>
      <c r="F101" s="24">
        <v>0</v>
      </c>
      <c r="G101" s="18"/>
    </row>
    <row r="102" spans="1:7" x14ac:dyDescent="0.35">
      <c r="A102" s="23">
        <v>96</v>
      </c>
      <c r="E102" s="8">
        <v>0</v>
      </c>
      <c r="F102" s="24">
        <v>0</v>
      </c>
      <c r="G102" s="18"/>
    </row>
    <row r="103" spans="1:7" x14ac:dyDescent="0.35">
      <c r="A103" s="23">
        <v>97</v>
      </c>
      <c r="E103" s="8">
        <v>0</v>
      </c>
      <c r="F103" s="24">
        <v>0</v>
      </c>
      <c r="G103" s="18"/>
    </row>
    <row r="104" spans="1:7" x14ac:dyDescent="0.35">
      <c r="A104" s="23">
        <v>98</v>
      </c>
      <c r="E104" s="8">
        <v>0</v>
      </c>
      <c r="F104" s="24">
        <v>0</v>
      </c>
      <c r="G104" s="18"/>
    </row>
    <row r="105" spans="1:7" x14ac:dyDescent="0.35">
      <c r="A105" s="23">
        <v>99</v>
      </c>
      <c r="E105" s="8">
        <v>0</v>
      </c>
      <c r="F105" s="24">
        <v>0</v>
      </c>
      <c r="G105" s="18"/>
    </row>
    <row r="106" spans="1:7" x14ac:dyDescent="0.35">
      <c r="A106" s="23">
        <v>100</v>
      </c>
      <c r="E106" s="8">
        <v>0</v>
      </c>
      <c r="F106" s="24">
        <v>0</v>
      </c>
      <c r="G106" s="18"/>
    </row>
    <row r="107" spans="1:7" x14ac:dyDescent="0.35">
      <c r="A107" s="23">
        <v>101</v>
      </c>
      <c r="E107" s="8">
        <v>0</v>
      </c>
      <c r="F107" s="24">
        <v>0</v>
      </c>
      <c r="G107" s="18"/>
    </row>
    <row r="108" spans="1:7" x14ac:dyDescent="0.35">
      <c r="A108" s="23">
        <v>102</v>
      </c>
      <c r="E108" s="8">
        <v>0</v>
      </c>
      <c r="F108" s="24">
        <v>0</v>
      </c>
      <c r="G108" s="18"/>
    </row>
    <row r="109" spans="1:7" x14ac:dyDescent="0.35">
      <c r="A109" s="23">
        <v>103</v>
      </c>
      <c r="E109" s="8">
        <v>0</v>
      </c>
      <c r="F109" s="24">
        <v>0</v>
      </c>
      <c r="G109" s="18"/>
    </row>
    <row r="110" spans="1:7" x14ac:dyDescent="0.35">
      <c r="A110" s="23">
        <v>104</v>
      </c>
      <c r="E110" s="8">
        <v>0</v>
      </c>
      <c r="F110" s="24">
        <v>0</v>
      </c>
      <c r="G110" s="18"/>
    </row>
    <row r="111" spans="1:7" x14ac:dyDescent="0.35">
      <c r="A111" s="23">
        <v>105</v>
      </c>
      <c r="E111" s="8">
        <v>0</v>
      </c>
      <c r="F111" s="24">
        <v>0</v>
      </c>
      <c r="G111" s="18"/>
    </row>
    <row r="112" spans="1:7" x14ac:dyDescent="0.35">
      <c r="A112" s="23">
        <v>106</v>
      </c>
      <c r="E112" s="8">
        <v>0</v>
      </c>
      <c r="F112" s="24">
        <v>0</v>
      </c>
      <c r="G112" s="18"/>
    </row>
    <row r="113" spans="1:7" x14ac:dyDescent="0.35">
      <c r="A113" s="23">
        <v>107</v>
      </c>
      <c r="E113" s="8">
        <v>0</v>
      </c>
      <c r="F113" s="24">
        <v>0</v>
      </c>
      <c r="G113" s="18"/>
    </row>
    <row r="114" spans="1:7" x14ac:dyDescent="0.35">
      <c r="A114" s="23">
        <v>108</v>
      </c>
      <c r="E114" s="8">
        <v>0</v>
      </c>
      <c r="F114" s="24">
        <v>0</v>
      </c>
      <c r="G114" s="18"/>
    </row>
    <row r="115" spans="1:7" x14ac:dyDescent="0.35">
      <c r="A115" s="23">
        <v>109</v>
      </c>
      <c r="E115" s="8">
        <v>0</v>
      </c>
      <c r="F115" s="24">
        <v>0</v>
      </c>
      <c r="G115" s="18"/>
    </row>
    <row r="116" spans="1:7" x14ac:dyDescent="0.35">
      <c r="A116" s="23">
        <v>110</v>
      </c>
      <c r="E116" s="8">
        <v>0</v>
      </c>
      <c r="F116" s="24">
        <v>0</v>
      </c>
      <c r="G116" s="18"/>
    </row>
    <row r="117" spans="1:7" x14ac:dyDescent="0.35">
      <c r="A117" s="23">
        <v>111</v>
      </c>
      <c r="E117" s="8">
        <v>0</v>
      </c>
      <c r="F117" s="24">
        <v>0</v>
      </c>
      <c r="G117" s="18"/>
    </row>
    <row r="118" spans="1:7" x14ac:dyDescent="0.35">
      <c r="A118" s="23">
        <v>112</v>
      </c>
      <c r="E118" s="8">
        <v>0</v>
      </c>
      <c r="F118" s="24">
        <v>0</v>
      </c>
      <c r="G118" s="18"/>
    </row>
    <row r="119" spans="1:7" x14ac:dyDescent="0.35">
      <c r="A119" s="23">
        <v>113</v>
      </c>
      <c r="E119" s="8">
        <v>0</v>
      </c>
      <c r="F119" s="24">
        <v>0</v>
      </c>
      <c r="G119" s="18"/>
    </row>
    <row r="120" spans="1:7" x14ac:dyDescent="0.35">
      <c r="A120" s="23">
        <v>114</v>
      </c>
      <c r="E120" s="8">
        <v>0</v>
      </c>
      <c r="F120" s="24">
        <v>0</v>
      </c>
      <c r="G120" s="18"/>
    </row>
    <row r="121" spans="1:7" x14ac:dyDescent="0.35">
      <c r="A121" s="23">
        <v>115</v>
      </c>
      <c r="E121" s="8">
        <v>0</v>
      </c>
      <c r="F121" s="24">
        <v>0</v>
      </c>
      <c r="G121" s="18"/>
    </row>
    <row r="122" spans="1:7" x14ac:dyDescent="0.35">
      <c r="A122" s="23">
        <v>116</v>
      </c>
      <c r="E122" s="8">
        <v>0</v>
      </c>
      <c r="F122" s="24">
        <v>0</v>
      </c>
      <c r="G122" s="18"/>
    </row>
    <row r="123" spans="1:7" x14ac:dyDescent="0.35">
      <c r="A123" s="23">
        <v>117</v>
      </c>
      <c r="E123" s="8">
        <v>0</v>
      </c>
      <c r="F123" s="24">
        <v>0</v>
      </c>
      <c r="G123" s="18"/>
    </row>
    <row r="124" spans="1:7" x14ac:dyDescent="0.35">
      <c r="A124" s="23">
        <v>118</v>
      </c>
      <c r="E124" s="8">
        <v>0</v>
      </c>
      <c r="F124" s="24">
        <v>0</v>
      </c>
      <c r="G124" s="18"/>
    </row>
    <row r="125" spans="1:7" x14ac:dyDescent="0.35">
      <c r="A125" s="23">
        <v>119</v>
      </c>
      <c r="E125" s="8">
        <v>0</v>
      </c>
      <c r="F125" s="24">
        <v>0</v>
      </c>
      <c r="G125" s="18"/>
    </row>
    <row r="126" spans="1:7" x14ac:dyDescent="0.35">
      <c r="A126" s="23">
        <v>120</v>
      </c>
      <c r="E126" s="8">
        <v>0</v>
      </c>
      <c r="F126" s="24">
        <v>0</v>
      </c>
      <c r="G126" s="18"/>
    </row>
    <row r="127" spans="1:7" x14ac:dyDescent="0.35">
      <c r="A127" s="23">
        <v>121</v>
      </c>
      <c r="E127" s="8">
        <v>0</v>
      </c>
      <c r="F127" s="24">
        <v>0</v>
      </c>
      <c r="G127" s="18"/>
    </row>
    <row r="128" spans="1:7" x14ac:dyDescent="0.35">
      <c r="A128" s="23">
        <v>122</v>
      </c>
      <c r="E128" s="8">
        <v>0</v>
      </c>
      <c r="F128" s="24">
        <v>0</v>
      </c>
      <c r="G128" s="18"/>
    </row>
    <row r="129" spans="1:7" x14ac:dyDescent="0.35">
      <c r="A129" s="23">
        <v>123</v>
      </c>
      <c r="E129" s="8">
        <v>0</v>
      </c>
      <c r="F129" s="24">
        <v>0</v>
      </c>
      <c r="G129" s="18"/>
    </row>
    <row r="130" spans="1:7" x14ac:dyDescent="0.35">
      <c r="A130" s="23">
        <v>124</v>
      </c>
      <c r="E130" s="8">
        <v>0</v>
      </c>
      <c r="F130" s="24">
        <v>0</v>
      </c>
      <c r="G130" s="18"/>
    </row>
    <row r="131" spans="1:7" x14ac:dyDescent="0.35">
      <c r="A131" s="23">
        <v>125</v>
      </c>
      <c r="E131" s="8">
        <v>0</v>
      </c>
      <c r="F131" s="24">
        <v>0</v>
      </c>
      <c r="G131" s="18"/>
    </row>
    <row r="132" spans="1:7" x14ac:dyDescent="0.35">
      <c r="A132" s="23">
        <v>126</v>
      </c>
      <c r="E132" s="8">
        <v>0</v>
      </c>
      <c r="F132" s="24">
        <v>0</v>
      </c>
      <c r="G132" s="18"/>
    </row>
    <row r="133" spans="1:7" x14ac:dyDescent="0.35">
      <c r="A133" s="23">
        <v>127</v>
      </c>
      <c r="E133" s="8">
        <v>0</v>
      </c>
      <c r="F133" s="24">
        <v>0</v>
      </c>
      <c r="G133" s="18"/>
    </row>
    <row r="134" spans="1:7" x14ac:dyDescent="0.35">
      <c r="A134" s="23">
        <v>128</v>
      </c>
      <c r="E134" s="8">
        <v>0</v>
      </c>
      <c r="F134" s="24">
        <v>0</v>
      </c>
      <c r="G134" s="18"/>
    </row>
    <row r="135" spans="1:7" x14ac:dyDescent="0.35">
      <c r="A135" s="23">
        <v>129</v>
      </c>
      <c r="E135" s="8">
        <v>0</v>
      </c>
      <c r="F135" s="24">
        <v>0</v>
      </c>
      <c r="G135" s="18"/>
    </row>
    <row r="136" spans="1:7" x14ac:dyDescent="0.35">
      <c r="A136" s="23">
        <v>130</v>
      </c>
      <c r="E136" s="8">
        <v>0</v>
      </c>
      <c r="F136" s="24">
        <v>0</v>
      </c>
      <c r="G136" s="18"/>
    </row>
    <row r="137" spans="1:7" x14ac:dyDescent="0.35">
      <c r="A137" s="23">
        <v>131</v>
      </c>
      <c r="E137" s="8">
        <v>0</v>
      </c>
      <c r="F137" s="24">
        <v>0</v>
      </c>
      <c r="G137" s="18"/>
    </row>
    <row r="138" spans="1:7" x14ac:dyDescent="0.35">
      <c r="A138" s="23">
        <v>132</v>
      </c>
      <c r="E138" s="8">
        <v>0</v>
      </c>
      <c r="F138" s="24">
        <v>0</v>
      </c>
      <c r="G138" s="18"/>
    </row>
    <row r="139" spans="1:7" x14ac:dyDescent="0.35">
      <c r="A139" s="23">
        <v>133</v>
      </c>
      <c r="E139" s="8">
        <v>0</v>
      </c>
      <c r="F139" s="24">
        <v>0</v>
      </c>
      <c r="G139" s="18"/>
    </row>
    <row r="140" spans="1:7" x14ac:dyDescent="0.35">
      <c r="A140" s="23">
        <v>134</v>
      </c>
      <c r="E140" s="8">
        <v>0</v>
      </c>
      <c r="F140" s="24">
        <v>0</v>
      </c>
      <c r="G140" s="18"/>
    </row>
    <row r="141" spans="1:7" x14ac:dyDescent="0.35">
      <c r="A141" s="23">
        <v>135</v>
      </c>
      <c r="E141" s="8">
        <v>0</v>
      </c>
      <c r="F141" s="24">
        <v>0</v>
      </c>
      <c r="G141" s="18"/>
    </row>
    <row r="142" spans="1:7" x14ac:dyDescent="0.35">
      <c r="A142" s="23">
        <v>136</v>
      </c>
      <c r="E142" s="8">
        <v>0</v>
      </c>
      <c r="F142" s="24">
        <v>0</v>
      </c>
      <c r="G142" s="18"/>
    </row>
    <row r="143" spans="1:7" x14ac:dyDescent="0.35">
      <c r="A143" s="23">
        <v>137</v>
      </c>
      <c r="E143" s="8">
        <v>0</v>
      </c>
      <c r="F143" s="24">
        <v>0</v>
      </c>
      <c r="G143" s="18"/>
    </row>
    <row r="144" spans="1:7" x14ac:dyDescent="0.35">
      <c r="A144" s="23">
        <v>138</v>
      </c>
      <c r="E144" s="8">
        <v>0</v>
      </c>
      <c r="F144" s="24">
        <v>0</v>
      </c>
      <c r="G144" s="18"/>
    </row>
    <row r="145" spans="1:7" x14ac:dyDescent="0.35">
      <c r="A145" s="23">
        <v>139</v>
      </c>
      <c r="E145" s="8">
        <v>0</v>
      </c>
      <c r="F145" s="24">
        <v>0</v>
      </c>
      <c r="G145" s="18"/>
    </row>
    <row r="146" spans="1:7" x14ac:dyDescent="0.35">
      <c r="A146" s="23">
        <v>140</v>
      </c>
      <c r="E146" s="8">
        <v>0</v>
      </c>
      <c r="F146" s="24">
        <v>0</v>
      </c>
      <c r="G146" s="18"/>
    </row>
    <row r="147" spans="1:7" x14ac:dyDescent="0.35">
      <c r="A147" s="23">
        <v>141</v>
      </c>
      <c r="E147" s="8">
        <v>0</v>
      </c>
      <c r="F147" s="24">
        <v>0</v>
      </c>
      <c r="G147" s="18"/>
    </row>
    <row r="148" spans="1:7" x14ac:dyDescent="0.35">
      <c r="A148" s="23">
        <v>142</v>
      </c>
      <c r="E148" s="8">
        <v>0</v>
      </c>
      <c r="F148" s="24">
        <v>0</v>
      </c>
      <c r="G148" s="18"/>
    </row>
    <row r="149" spans="1:7" x14ac:dyDescent="0.35">
      <c r="A149" s="23">
        <v>143</v>
      </c>
      <c r="E149" s="8">
        <v>0</v>
      </c>
      <c r="F149" s="24">
        <v>0</v>
      </c>
      <c r="G149" s="18"/>
    </row>
    <row r="150" spans="1:7" x14ac:dyDescent="0.35">
      <c r="A150" s="23">
        <v>144</v>
      </c>
      <c r="E150" s="8">
        <v>0</v>
      </c>
      <c r="F150" s="24">
        <v>0</v>
      </c>
      <c r="G150" s="18"/>
    </row>
    <row r="151" spans="1:7" x14ac:dyDescent="0.35">
      <c r="A151" s="23">
        <v>145</v>
      </c>
      <c r="E151" s="8">
        <v>0</v>
      </c>
      <c r="F151" s="24">
        <v>0</v>
      </c>
      <c r="G151" s="18"/>
    </row>
    <row r="152" spans="1:7" x14ac:dyDescent="0.35">
      <c r="A152" s="23">
        <v>146</v>
      </c>
      <c r="E152" s="8">
        <v>0</v>
      </c>
      <c r="F152" s="24">
        <v>0</v>
      </c>
      <c r="G152" s="18"/>
    </row>
    <row r="153" spans="1:7" x14ac:dyDescent="0.35">
      <c r="A153" s="23">
        <v>147</v>
      </c>
      <c r="E153" s="8">
        <v>0</v>
      </c>
      <c r="F153" s="24">
        <v>0</v>
      </c>
      <c r="G153" s="18"/>
    </row>
    <row r="154" spans="1:7" x14ac:dyDescent="0.35">
      <c r="A154" s="23">
        <v>148</v>
      </c>
      <c r="E154" s="8">
        <v>0</v>
      </c>
      <c r="F154" s="24">
        <v>0</v>
      </c>
      <c r="G154" s="18"/>
    </row>
    <row r="155" spans="1:7" x14ac:dyDescent="0.35">
      <c r="A155" s="23">
        <v>149</v>
      </c>
      <c r="E155" s="8">
        <v>0</v>
      </c>
      <c r="F155" s="24">
        <v>0</v>
      </c>
      <c r="G155" s="18"/>
    </row>
    <row r="156" spans="1:7" x14ac:dyDescent="0.35">
      <c r="A156" s="23">
        <v>150</v>
      </c>
      <c r="E156" s="8">
        <v>0</v>
      </c>
      <c r="F156" s="24">
        <v>0</v>
      </c>
      <c r="G156" s="18"/>
    </row>
    <row r="157" spans="1:7" x14ac:dyDescent="0.35">
      <c r="A157" s="23">
        <v>151</v>
      </c>
      <c r="E157" s="8">
        <v>0</v>
      </c>
      <c r="F157" s="24">
        <v>0</v>
      </c>
      <c r="G157" s="18"/>
    </row>
    <row r="158" spans="1:7" x14ac:dyDescent="0.35">
      <c r="A158" s="23">
        <v>152</v>
      </c>
      <c r="E158" s="8">
        <v>0</v>
      </c>
      <c r="F158" s="24">
        <v>0</v>
      </c>
      <c r="G158" s="18"/>
    </row>
    <row r="159" spans="1:7" x14ac:dyDescent="0.35">
      <c r="A159" s="23">
        <v>153</v>
      </c>
      <c r="E159" s="8">
        <v>0</v>
      </c>
      <c r="F159" s="24">
        <v>0</v>
      </c>
      <c r="G159" s="18"/>
    </row>
    <row r="160" spans="1:7" x14ac:dyDescent="0.35">
      <c r="A160" s="23">
        <v>154</v>
      </c>
      <c r="E160" s="8">
        <v>0</v>
      </c>
      <c r="F160" s="24">
        <v>0</v>
      </c>
      <c r="G160" s="18"/>
    </row>
    <row r="161" spans="1:7" x14ac:dyDescent="0.35">
      <c r="A161" s="23">
        <v>155</v>
      </c>
      <c r="E161" s="8">
        <v>0</v>
      </c>
      <c r="F161" s="24">
        <v>0</v>
      </c>
      <c r="G161" s="18"/>
    </row>
    <row r="162" spans="1:7" x14ac:dyDescent="0.35">
      <c r="A162" s="23">
        <v>156</v>
      </c>
      <c r="E162" s="8">
        <v>0</v>
      </c>
      <c r="F162" s="24">
        <v>0</v>
      </c>
      <c r="G162" s="18"/>
    </row>
    <row r="163" spans="1:7" x14ac:dyDescent="0.35">
      <c r="A163" s="23">
        <v>157</v>
      </c>
      <c r="E163" s="8">
        <v>0</v>
      </c>
      <c r="F163" s="24">
        <v>0</v>
      </c>
      <c r="G163" s="18"/>
    </row>
    <row r="164" spans="1:7" x14ac:dyDescent="0.35">
      <c r="A164" s="23">
        <v>158</v>
      </c>
      <c r="E164" s="8">
        <v>0</v>
      </c>
      <c r="F164" s="24">
        <v>0</v>
      </c>
      <c r="G164" s="18"/>
    </row>
    <row r="165" spans="1:7" x14ac:dyDescent="0.35">
      <c r="A165" s="23">
        <v>159</v>
      </c>
      <c r="E165" s="8">
        <v>0</v>
      </c>
      <c r="F165" s="24">
        <v>0</v>
      </c>
      <c r="G165" s="18"/>
    </row>
    <row r="166" spans="1:7" x14ac:dyDescent="0.35">
      <c r="A166" s="23">
        <v>160</v>
      </c>
      <c r="E166" s="8">
        <v>0</v>
      </c>
      <c r="F166" s="24">
        <v>0</v>
      </c>
      <c r="G166" s="18"/>
    </row>
    <row r="167" spans="1:7" x14ac:dyDescent="0.35">
      <c r="A167" s="23">
        <v>161</v>
      </c>
      <c r="E167" s="8">
        <v>0</v>
      </c>
      <c r="F167" s="24">
        <v>0</v>
      </c>
      <c r="G167" s="18"/>
    </row>
    <row r="168" spans="1:7" x14ac:dyDescent="0.35">
      <c r="A168" s="23">
        <v>162</v>
      </c>
      <c r="E168" s="8">
        <v>0</v>
      </c>
      <c r="F168" s="24">
        <v>0</v>
      </c>
      <c r="G168" s="18"/>
    </row>
    <row r="169" spans="1:7" x14ac:dyDescent="0.35">
      <c r="A169" s="23">
        <v>163</v>
      </c>
      <c r="E169" s="8">
        <v>0</v>
      </c>
      <c r="F169" s="24">
        <v>0</v>
      </c>
      <c r="G169" s="18"/>
    </row>
    <row r="170" spans="1:7" x14ac:dyDescent="0.35">
      <c r="A170" s="23">
        <v>164</v>
      </c>
      <c r="E170" s="8">
        <v>0</v>
      </c>
      <c r="F170" s="24">
        <v>0</v>
      </c>
      <c r="G170" s="18"/>
    </row>
    <row r="171" spans="1:7" x14ac:dyDescent="0.35">
      <c r="A171" s="23">
        <v>165</v>
      </c>
      <c r="E171" s="8">
        <v>0</v>
      </c>
      <c r="F171" s="24">
        <v>0</v>
      </c>
      <c r="G171" s="18"/>
    </row>
    <row r="172" spans="1:7" x14ac:dyDescent="0.35">
      <c r="A172" s="23">
        <v>166</v>
      </c>
      <c r="E172" s="8">
        <v>0</v>
      </c>
      <c r="F172" s="24">
        <v>0</v>
      </c>
      <c r="G172" s="18"/>
    </row>
    <row r="173" spans="1:7" x14ac:dyDescent="0.35">
      <c r="A173" s="23">
        <v>167</v>
      </c>
      <c r="E173" s="8">
        <v>0</v>
      </c>
      <c r="F173" s="24">
        <v>0</v>
      </c>
      <c r="G173" s="18"/>
    </row>
    <row r="174" spans="1:7" x14ac:dyDescent="0.35">
      <c r="A174" s="23">
        <v>168</v>
      </c>
      <c r="E174" s="8">
        <v>0</v>
      </c>
      <c r="F174" s="24">
        <v>0</v>
      </c>
      <c r="G174" s="18"/>
    </row>
    <row r="175" spans="1:7" x14ac:dyDescent="0.35">
      <c r="A175" s="23">
        <v>169</v>
      </c>
      <c r="E175" s="8">
        <v>0</v>
      </c>
      <c r="F175" s="24">
        <v>0</v>
      </c>
      <c r="G175" s="18"/>
    </row>
    <row r="176" spans="1:7" x14ac:dyDescent="0.35">
      <c r="A176" s="23">
        <v>170</v>
      </c>
      <c r="E176" s="8">
        <v>0</v>
      </c>
      <c r="F176" s="24">
        <v>0</v>
      </c>
      <c r="G176" s="18"/>
    </row>
    <row r="177" spans="1:7" x14ac:dyDescent="0.35">
      <c r="A177" s="23">
        <v>171</v>
      </c>
      <c r="E177" s="8">
        <v>0</v>
      </c>
      <c r="F177" s="24">
        <v>0</v>
      </c>
      <c r="G177" s="18"/>
    </row>
    <row r="178" spans="1:7" x14ac:dyDescent="0.35">
      <c r="A178" s="23">
        <v>172</v>
      </c>
      <c r="E178" s="8">
        <v>0</v>
      </c>
      <c r="F178" s="24">
        <v>0</v>
      </c>
      <c r="G178" s="18"/>
    </row>
    <row r="179" spans="1:7" x14ac:dyDescent="0.35">
      <c r="A179" s="23">
        <v>173</v>
      </c>
      <c r="E179" s="8">
        <v>0</v>
      </c>
      <c r="F179" s="24">
        <v>0</v>
      </c>
      <c r="G179" s="18"/>
    </row>
    <row r="180" spans="1:7" x14ac:dyDescent="0.35">
      <c r="A180" s="23">
        <v>174</v>
      </c>
      <c r="E180" s="8">
        <v>0</v>
      </c>
      <c r="F180" s="24">
        <v>0</v>
      </c>
      <c r="G180" s="18"/>
    </row>
    <row r="181" spans="1:7" x14ac:dyDescent="0.35">
      <c r="A181" s="23">
        <v>175</v>
      </c>
      <c r="E181" s="8">
        <v>0</v>
      </c>
      <c r="F181" s="24">
        <v>0</v>
      </c>
      <c r="G181" s="18"/>
    </row>
    <row r="182" spans="1:7" x14ac:dyDescent="0.35">
      <c r="A182" s="23">
        <v>176</v>
      </c>
      <c r="E182" s="8">
        <v>0</v>
      </c>
      <c r="F182" s="24">
        <v>0</v>
      </c>
      <c r="G182" s="18"/>
    </row>
    <row r="183" spans="1:7" x14ac:dyDescent="0.35">
      <c r="A183" s="23">
        <v>177</v>
      </c>
      <c r="E183" s="8">
        <v>0</v>
      </c>
      <c r="F183" s="24">
        <v>0</v>
      </c>
      <c r="G183" s="18"/>
    </row>
    <row r="184" spans="1:7" x14ac:dyDescent="0.35">
      <c r="A184" s="23">
        <v>178</v>
      </c>
      <c r="E184" s="8">
        <v>0</v>
      </c>
      <c r="F184" s="24">
        <v>0</v>
      </c>
      <c r="G184" s="18"/>
    </row>
    <row r="185" spans="1:7" x14ac:dyDescent="0.35">
      <c r="A185" s="23">
        <v>179</v>
      </c>
      <c r="E185" s="8">
        <v>0</v>
      </c>
      <c r="F185" s="24">
        <v>0</v>
      </c>
      <c r="G185" s="18"/>
    </row>
    <row r="186" spans="1:7" x14ac:dyDescent="0.35">
      <c r="A186" s="23">
        <v>180</v>
      </c>
      <c r="E186" s="8">
        <v>0</v>
      </c>
      <c r="F186" s="24">
        <v>0</v>
      </c>
      <c r="G186" s="18"/>
    </row>
    <row r="187" spans="1:7" x14ac:dyDescent="0.35">
      <c r="A187" s="23">
        <v>181</v>
      </c>
      <c r="E187" s="8">
        <v>0</v>
      </c>
      <c r="F187" s="24">
        <v>0</v>
      </c>
      <c r="G187" s="18"/>
    </row>
    <row r="188" spans="1:7" x14ac:dyDescent="0.35">
      <c r="A188" s="23">
        <v>182</v>
      </c>
      <c r="E188" s="8">
        <v>0</v>
      </c>
      <c r="F188" s="24">
        <v>0</v>
      </c>
      <c r="G188" s="18"/>
    </row>
    <row r="189" spans="1:7" x14ac:dyDescent="0.35">
      <c r="A189" s="23">
        <v>183</v>
      </c>
      <c r="E189" s="8">
        <v>0</v>
      </c>
      <c r="F189" s="24">
        <v>0</v>
      </c>
      <c r="G189" s="18"/>
    </row>
    <row r="190" spans="1:7" x14ac:dyDescent="0.35">
      <c r="A190" s="23">
        <v>184</v>
      </c>
      <c r="E190" s="8">
        <v>0</v>
      </c>
      <c r="F190" s="24">
        <v>0</v>
      </c>
      <c r="G190" s="18"/>
    </row>
    <row r="191" spans="1:7" x14ac:dyDescent="0.35">
      <c r="A191" s="23">
        <v>185</v>
      </c>
      <c r="E191" s="8">
        <v>0</v>
      </c>
      <c r="F191" s="24">
        <v>0</v>
      </c>
      <c r="G191" s="18"/>
    </row>
    <row r="192" spans="1:7" x14ac:dyDescent="0.35">
      <c r="A192" s="23">
        <v>186</v>
      </c>
      <c r="E192" s="8">
        <v>0</v>
      </c>
      <c r="F192" s="24">
        <v>0</v>
      </c>
      <c r="G192" s="18"/>
    </row>
    <row r="193" spans="1:7" x14ac:dyDescent="0.35">
      <c r="A193" s="23">
        <v>187</v>
      </c>
      <c r="E193" s="8">
        <v>0</v>
      </c>
      <c r="F193" s="24">
        <v>0</v>
      </c>
      <c r="G193" s="18"/>
    </row>
    <row r="194" spans="1:7" x14ac:dyDescent="0.35">
      <c r="A194" s="23">
        <v>188</v>
      </c>
      <c r="E194" s="8">
        <v>0</v>
      </c>
      <c r="F194" s="24">
        <v>0</v>
      </c>
      <c r="G194" s="18"/>
    </row>
    <row r="195" spans="1:7" x14ac:dyDescent="0.35">
      <c r="A195" s="23">
        <v>189</v>
      </c>
      <c r="E195" s="8">
        <v>0</v>
      </c>
      <c r="F195" s="24">
        <v>0</v>
      </c>
      <c r="G195" s="18"/>
    </row>
    <row r="196" spans="1:7" x14ac:dyDescent="0.35">
      <c r="A196" s="23">
        <v>190</v>
      </c>
      <c r="E196" s="8">
        <v>0</v>
      </c>
      <c r="F196" s="24">
        <v>0</v>
      </c>
      <c r="G196" s="18"/>
    </row>
    <row r="197" spans="1:7" x14ac:dyDescent="0.35">
      <c r="A197" s="23">
        <v>191</v>
      </c>
      <c r="E197" s="8">
        <v>0</v>
      </c>
      <c r="F197" s="24">
        <v>0</v>
      </c>
      <c r="G197" s="18"/>
    </row>
    <row r="198" spans="1:7" x14ac:dyDescent="0.35">
      <c r="A198" s="23">
        <v>192</v>
      </c>
      <c r="E198" s="8">
        <v>0</v>
      </c>
      <c r="F198" s="24">
        <v>0</v>
      </c>
      <c r="G198" s="18"/>
    </row>
    <row r="199" spans="1:7" x14ac:dyDescent="0.35">
      <c r="A199" s="23">
        <v>193</v>
      </c>
      <c r="E199" s="8">
        <v>0</v>
      </c>
      <c r="F199" s="24">
        <v>0</v>
      </c>
      <c r="G199" s="18"/>
    </row>
    <row r="200" spans="1:7" x14ac:dyDescent="0.35">
      <c r="A200" s="23">
        <v>194</v>
      </c>
      <c r="E200" s="8">
        <v>0</v>
      </c>
      <c r="F200" s="24">
        <v>0</v>
      </c>
      <c r="G200" s="18"/>
    </row>
    <row r="201" spans="1:7" x14ac:dyDescent="0.35">
      <c r="A201" s="23">
        <v>195</v>
      </c>
      <c r="E201" s="8">
        <v>0</v>
      </c>
      <c r="F201" s="24">
        <v>0</v>
      </c>
      <c r="G201" s="18"/>
    </row>
    <row r="202" spans="1:7" x14ac:dyDescent="0.35">
      <c r="A202" s="23">
        <v>196</v>
      </c>
      <c r="E202" s="8">
        <v>0</v>
      </c>
      <c r="F202" s="24">
        <v>0</v>
      </c>
      <c r="G202" s="18"/>
    </row>
    <row r="203" spans="1:7" x14ac:dyDescent="0.35">
      <c r="A203" s="23">
        <v>197</v>
      </c>
      <c r="E203" s="8">
        <v>0</v>
      </c>
      <c r="F203" s="24">
        <v>0</v>
      </c>
      <c r="G203" s="18"/>
    </row>
    <row r="204" spans="1:7" x14ac:dyDescent="0.35">
      <c r="A204" s="23">
        <v>198</v>
      </c>
      <c r="E204" s="8">
        <v>0</v>
      </c>
      <c r="F204" s="24">
        <v>0</v>
      </c>
      <c r="G204" s="18"/>
    </row>
    <row r="205" spans="1:7" x14ac:dyDescent="0.35">
      <c r="A205" s="23">
        <v>199</v>
      </c>
      <c r="E205" s="8">
        <v>0</v>
      </c>
      <c r="F205" s="24">
        <v>0</v>
      </c>
      <c r="G205" s="18"/>
    </row>
  </sheetData>
  <mergeCells count="2">
    <mergeCell ref="A2:M2"/>
    <mergeCell ref="B3:C3"/>
  </mergeCells>
  <dataValidations count="1">
    <dataValidation type="decimal" operator="lessThanOrEqual" allowBlank="1" showInputMessage="1" showErrorMessage="1" errorTitle="Falsches Vorzeichen" error="Ausgaben müssen negative Beträge sein!_x000a_3.000€ -&gt; - 3.000€" sqref="E7:F205" xr:uid="{0016008D-00EA-42F4-BE98-007700B80014}">
      <formula1>0</formula1>
    </dataValidation>
  </dataValidations>
  <hyperlinks>
    <hyperlink ref="L7" r:id="rId1" xr:uid="{00000000-0004-0000-0400-000000000000}"/>
  </hyperlinks>
  <pageMargins left="0.7" right="0.7" top="0.78740157500000008" bottom="0.78740157500000008" header="0.3" footer="0.3"/>
  <pageSetup paperSize="9" orientation="portrait" horizontalDpi="2147483648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16"/>
  <sheetViews>
    <sheetView workbookViewId="0">
      <selection activeCell="A17" sqref="A17"/>
    </sheetView>
  </sheetViews>
  <sheetFormatPr baseColWidth="10" defaultRowHeight="14.5" x14ac:dyDescent="0.35"/>
  <cols>
    <col min="1" max="1" width="15.54296875" customWidth="1"/>
    <col min="3" max="3" width="19.6328125" customWidth="1"/>
  </cols>
  <sheetData>
    <row r="1" spans="1:13" ht="19.5" x14ac:dyDescent="0.45">
      <c r="A1" s="1" t="s">
        <v>403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x14ac:dyDescent="0.35">
      <c r="A2" s="28" t="s">
        <v>25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</row>
    <row r="4" spans="1:13" x14ac:dyDescent="0.35">
      <c r="A4" t="s">
        <v>404</v>
      </c>
      <c r="C4" t="s">
        <v>405</v>
      </c>
    </row>
    <row r="5" spans="1:13" x14ac:dyDescent="0.35">
      <c r="A5" t="s">
        <v>34</v>
      </c>
      <c r="C5" s="25" t="s">
        <v>36</v>
      </c>
    </row>
    <row r="6" spans="1:13" x14ac:dyDescent="0.35">
      <c r="A6" t="s">
        <v>95</v>
      </c>
      <c r="C6" s="26" t="s">
        <v>68</v>
      </c>
    </row>
    <row r="7" spans="1:13" x14ac:dyDescent="0.35">
      <c r="A7" t="s">
        <v>168</v>
      </c>
      <c r="C7" s="26" t="s">
        <v>81</v>
      </c>
    </row>
    <row r="8" spans="1:13" x14ac:dyDescent="0.35">
      <c r="A8" t="s">
        <v>155</v>
      </c>
      <c r="C8" s="26" t="s">
        <v>88</v>
      </c>
    </row>
    <row r="9" spans="1:13" x14ac:dyDescent="0.35">
      <c r="A9" t="s">
        <v>238</v>
      </c>
      <c r="C9" s="25" t="s">
        <v>92</v>
      </c>
    </row>
    <row r="10" spans="1:13" x14ac:dyDescent="0.35">
      <c r="A10" t="s">
        <v>146</v>
      </c>
      <c r="C10" s="26" t="s">
        <v>2</v>
      </c>
    </row>
    <row r="11" spans="1:13" x14ac:dyDescent="0.35">
      <c r="A11" t="s">
        <v>245</v>
      </c>
    </row>
    <row r="12" spans="1:13" x14ac:dyDescent="0.35">
      <c r="A12" t="s">
        <v>174</v>
      </c>
    </row>
    <row r="13" spans="1:13" x14ac:dyDescent="0.35">
      <c r="A13" t="s">
        <v>150</v>
      </c>
    </row>
    <row r="14" spans="1:13" x14ac:dyDescent="0.35">
      <c r="A14" t="s">
        <v>406</v>
      </c>
    </row>
    <row r="15" spans="1:13" x14ac:dyDescent="0.35">
      <c r="A15" t="s">
        <v>407</v>
      </c>
    </row>
    <row r="16" spans="1:13" x14ac:dyDescent="0.35">
      <c r="A16" t="s">
        <v>165</v>
      </c>
    </row>
  </sheetData>
  <mergeCells count="1">
    <mergeCell ref="A2:M2"/>
  </mergeCells>
  <pageMargins left="0.7" right="0.7" top="0.78740157500000008" bottom="0.78740157500000008" header="0.3" footer="0.3"/>
  <pageSetup paperSize="9" orientation="portrait"/>
  <tableParts count="2">
    <tablePart r:id="rId1"/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Übersicht</vt:lpstr>
      <vt:lpstr>Finanzplan StuPa</vt:lpstr>
      <vt:lpstr>Ausgaben</vt:lpstr>
      <vt:lpstr>Einnahmen</vt:lpstr>
      <vt:lpstr>Zusatz Deko</vt:lpstr>
      <vt:lpstr>Reference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Dennis Wicknus</cp:lastModifiedBy>
  <cp:revision>14</cp:revision>
  <dcterms:created xsi:type="dcterms:W3CDTF">2024-02-05T21:45:19Z</dcterms:created>
  <dcterms:modified xsi:type="dcterms:W3CDTF">2024-07-12T10:54:15Z</dcterms:modified>
  <cp:category/>
  <cp:contentStatus/>
</cp:coreProperties>
</file>