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denni\Nextcloud CAU\Campusfestival Kiel 2024 AStA\00 Finanzen\"/>
    </mc:Choice>
  </mc:AlternateContent>
  <xr:revisionPtr revIDLastSave="0" documentId="13_ncr:1_{804E6893-0D45-4B64-B0B5-8B8EA070F168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Übersicht" sheetId="1" r:id="rId1"/>
    <sheet name="Finanzplan StuPa" sheetId="2" r:id="rId2"/>
    <sheet name="Ausgaben" sheetId="3" r:id="rId3"/>
    <sheet name="Einnahmen" sheetId="4" r:id="rId4"/>
    <sheet name="Zusatz Deko" sheetId="5" r:id="rId5"/>
    <sheet name="Reference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" l="1"/>
  <c r="D3" i="4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D3" i="3"/>
  <c r="I37" i="2"/>
  <c r="D37" i="2"/>
  <c r="H36" i="2"/>
  <c r="E36" i="2"/>
  <c r="J36" i="2" s="1"/>
  <c r="H35" i="2"/>
  <c r="E35" i="2"/>
  <c r="J35" i="2" s="1"/>
  <c r="H34" i="2"/>
  <c r="E34" i="2"/>
  <c r="F34" i="2" s="1"/>
  <c r="H33" i="2"/>
  <c r="E33" i="2"/>
  <c r="J33" i="2" s="1"/>
  <c r="H32" i="2"/>
  <c r="E32" i="2"/>
  <c r="G32" i="2" s="1"/>
  <c r="H31" i="2"/>
  <c r="E31" i="2"/>
  <c r="J31" i="2" s="1"/>
  <c r="H30" i="2"/>
  <c r="E30" i="2"/>
  <c r="G30" i="2" s="1"/>
  <c r="H29" i="2"/>
  <c r="E29" i="2"/>
  <c r="G29" i="2" s="1"/>
  <c r="H28" i="2"/>
  <c r="E28" i="2"/>
  <c r="J28" i="2" s="1"/>
  <c r="H27" i="2"/>
  <c r="E27" i="2"/>
  <c r="J27" i="2" s="1"/>
  <c r="H26" i="2"/>
  <c r="E26" i="2"/>
  <c r="F26" i="2" s="1"/>
  <c r="H25" i="2"/>
  <c r="E25" i="2"/>
  <c r="J25" i="2" s="1"/>
  <c r="H24" i="2"/>
  <c r="E24" i="2"/>
  <c r="G24" i="2" s="1"/>
  <c r="H23" i="2"/>
  <c r="E23" i="2"/>
  <c r="J23" i="2" s="1"/>
  <c r="H22" i="2"/>
  <c r="E22" i="2"/>
  <c r="J22" i="2" s="1"/>
  <c r="H21" i="2"/>
  <c r="E21" i="2"/>
  <c r="G21" i="2" s="1"/>
  <c r="H20" i="2"/>
  <c r="E20" i="2"/>
  <c r="H19" i="2"/>
  <c r="E19" i="2"/>
  <c r="J19" i="2" s="1"/>
  <c r="H18" i="2"/>
  <c r="E18" i="2"/>
  <c r="F18" i="2" s="1"/>
  <c r="H17" i="2"/>
  <c r="E17" i="2"/>
  <c r="J17" i="2" s="1"/>
  <c r="H16" i="2"/>
  <c r="E16" i="2"/>
  <c r="G16" i="2" s="1"/>
  <c r="H15" i="2"/>
  <c r="E15" i="2"/>
  <c r="J15" i="2" s="1"/>
  <c r="H14" i="2"/>
  <c r="E14" i="2"/>
  <c r="G14" i="2" s="1"/>
  <c r="H13" i="2"/>
  <c r="E13" i="2"/>
  <c r="G13" i="2" s="1"/>
  <c r="H12" i="2"/>
  <c r="E12" i="2"/>
  <c r="J12" i="2" s="1"/>
  <c r="H11" i="2"/>
  <c r="E11" i="2"/>
  <c r="J11" i="2" s="1"/>
  <c r="H10" i="2"/>
  <c r="E10" i="2"/>
  <c r="F10" i="2" s="1"/>
  <c r="H9" i="2"/>
  <c r="E9" i="2"/>
  <c r="J9" i="2" s="1"/>
  <c r="H8" i="2"/>
  <c r="E8" i="2"/>
  <c r="G8" i="2" s="1"/>
  <c r="H7" i="2"/>
  <c r="E7" i="2"/>
  <c r="G7" i="2" s="1"/>
  <c r="H6" i="2"/>
  <c r="E6" i="2"/>
  <c r="J6" i="2" s="1"/>
  <c r="H5" i="2"/>
  <c r="E5" i="2"/>
  <c r="G5" i="2" s="1"/>
  <c r="B32" i="1"/>
  <c r="B31" i="1"/>
  <c r="B30" i="1"/>
  <c r="G24" i="1"/>
  <c r="K24" i="1" s="1"/>
  <c r="K23" i="1"/>
  <c r="H23" i="1"/>
  <c r="G23" i="1"/>
  <c r="I23" i="1" s="1"/>
  <c r="G22" i="1"/>
  <c r="I22" i="1" s="1"/>
  <c r="I21" i="1"/>
  <c r="G21" i="1"/>
  <c r="H21" i="1" s="1"/>
  <c r="G20" i="1"/>
  <c r="K20" i="1" s="1"/>
  <c r="A20" i="1"/>
  <c r="C20" i="1" s="1"/>
  <c r="K19" i="1"/>
  <c r="H19" i="1"/>
  <c r="G19" i="1"/>
  <c r="I19" i="1" s="1"/>
  <c r="A19" i="1"/>
  <c r="C19" i="1" s="1"/>
  <c r="K18" i="1"/>
  <c r="I18" i="1"/>
  <c r="M18" i="1" s="1"/>
  <c r="G18" i="1"/>
  <c r="H18" i="1" s="1"/>
  <c r="C18" i="1"/>
  <c r="D18" i="1" s="1"/>
  <c r="A18" i="1"/>
  <c r="B18" i="1" s="1"/>
  <c r="I17" i="1"/>
  <c r="M17" i="1" s="1"/>
  <c r="H17" i="1"/>
  <c r="G17" i="1"/>
  <c r="K17" i="1" s="1"/>
  <c r="B17" i="1"/>
  <c r="A17" i="1"/>
  <c r="K16" i="1"/>
  <c r="G16" i="1"/>
  <c r="I16" i="1" s="1"/>
  <c r="A16" i="1"/>
  <c r="B16" i="1" s="1"/>
  <c r="G15" i="1"/>
  <c r="K15" i="1" s="1"/>
  <c r="B15" i="1"/>
  <c r="A15" i="1"/>
  <c r="I14" i="1"/>
  <c r="G14" i="1"/>
  <c r="H14" i="1" s="1"/>
  <c r="A14" i="1"/>
  <c r="B14" i="1" s="1"/>
  <c r="I13" i="1"/>
  <c r="H13" i="1"/>
  <c r="G13" i="1"/>
  <c r="K13" i="1" s="1"/>
  <c r="B13" i="1"/>
  <c r="A13" i="1"/>
  <c r="G12" i="1"/>
  <c r="K12" i="1" s="1"/>
  <c r="A12" i="1"/>
  <c r="B4" i="1"/>
  <c r="B3" i="1"/>
  <c r="B6" i="1" s="1"/>
  <c r="G17" i="2" l="1"/>
  <c r="J7" i="2"/>
  <c r="J30" i="2"/>
  <c r="G15" i="2"/>
  <c r="G6" i="2"/>
  <c r="F22" i="2"/>
  <c r="F15" i="2"/>
  <c r="F6" i="2"/>
  <c r="J32" i="2"/>
  <c r="G22" i="2"/>
  <c r="C15" i="1"/>
  <c r="D15" i="1" s="1"/>
  <c r="F7" i="2"/>
  <c r="G26" i="2"/>
  <c r="C13" i="1"/>
  <c r="D13" i="1" s="1"/>
  <c r="J14" i="2"/>
  <c r="J24" i="2"/>
  <c r="F8" i="2"/>
  <c r="F14" i="2"/>
  <c r="G23" i="2"/>
  <c r="G25" i="2"/>
  <c r="C12" i="1"/>
  <c r="F23" i="2"/>
  <c r="G18" i="2"/>
  <c r="F31" i="2"/>
  <c r="G33" i="2"/>
  <c r="G10" i="2"/>
  <c r="J8" i="2"/>
  <c r="F16" i="2"/>
  <c r="G31" i="2"/>
  <c r="G9" i="2"/>
  <c r="J16" i="2"/>
  <c r="F24" i="2"/>
  <c r="F30" i="2"/>
  <c r="G34" i="2"/>
  <c r="C14" i="1"/>
  <c r="D14" i="1" s="1"/>
  <c r="M14" i="1"/>
  <c r="L18" i="1"/>
  <c r="D19" i="1"/>
  <c r="M13" i="1"/>
  <c r="M19" i="1"/>
  <c r="M23" i="1"/>
  <c r="M16" i="1"/>
  <c r="H12" i="1"/>
  <c r="B5" i="1"/>
  <c r="I12" i="1"/>
  <c r="K14" i="1"/>
  <c r="H15" i="1"/>
  <c r="C16" i="1"/>
  <c r="D16" i="1" s="1"/>
  <c r="B19" i="1"/>
  <c r="I20" i="1"/>
  <c r="K22" i="1"/>
  <c r="J5" i="2"/>
  <c r="F12" i="2"/>
  <c r="J13" i="2"/>
  <c r="F20" i="2"/>
  <c r="J21" i="2"/>
  <c r="F28" i="2"/>
  <c r="J29" i="2"/>
  <c r="F36" i="2"/>
  <c r="I15" i="1"/>
  <c r="K21" i="1"/>
  <c r="L21" i="1" s="1"/>
  <c r="F9" i="2"/>
  <c r="J10" i="2"/>
  <c r="G12" i="2"/>
  <c r="F17" i="2"/>
  <c r="J18" i="2"/>
  <c r="G20" i="2"/>
  <c r="F25" i="2"/>
  <c r="J26" i="2"/>
  <c r="G28" i="2"/>
  <c r="F33" i="2"/>
  <c r="J34" i="2"/>
  <c r="G36" i="2"/>
  <c r="H20" i="1"/>
  <c r="B12" i="1"/>
  <c r="H16" i="1"/>
  <c r="C17" i="1"/>
  <c r="D17" i="1" s="1"/>
  <c r="B20" i="1"/>
  <c r="D20" i="1" s="1"/>
  <c r="H24" i="1"/>
  <c r="F11" i="2"/>
  <c r="F19" i="2"/>
  <c r="J20" i="2"/>
  <c r="F27" i="2"/>
  <c r="F35" i="2"/>
  <c r="F32" i="2"/>
  <c r="G35" i="2"/>
  <c r="I24" i="1"/>
  <c r="G11" i="2"/>
  <c r="G19" i="2"/>
  <c r="G27" i="2"/>
  <c r="H22" i="1"/>
  <c r="F5" i="2"/>
  <c r="F13" i="2"/>
  <c r="F21" i="2"/>
  <c r="F29" i="2"/>
  <c r="J14" i="1" l="1"/>
  <c r="D12" i="1"/>
  <c r="J18" i="1"/>
  <c r="J16" i="1"/>
  <c r="M15" i="1"/>
  <c r="J15" i="1"/>
  <c r="L14" i="1"/>
  <c r="J23" i="1"/>
  <c r="J22" i="1"/>
  <c r="L22" i="1"/>
  <c r="J13" i="1"/>
  <c r="M12" i="1"/>
  <c r="J12" i="1"/>
  <c r="M22" i="1"/>
  <c r="L24" i="1"/>
  <c r="J21" i="1"/>
  <c r="J19" i="1"/>
  <c r="L16" i="1"/>
  <c r="L23" i="1"/>
  <c r="M20" i="1"/>
  <c r="J20" i="1"/>
  <c r="L15" i="1"/>
  <c r="L20" i="1"/>
  <c r="L19" i="1"/>
  <c r="J24" i="1"/>
  <c r="M24" i="1"/>
  <c r="L13" i="1"/>
  <c r="M21" i="1"/>
  <c r="L12" i="1"/>
  <c r="J17" i="1"/>
  <c r="L17" i="1"/>
</calcChain>
</file>

<file path=xl/sharedStrings.xml><?xml version="1.0" encoding="utf-8"?>
<sst xmlns="http://schemas.openxmlformats.org/spreadsheetml/2006/main" count="600" uniqueCount="280">
  <si>
    <t>Übersicht Finanzplan Campusfestival 2024</t>
  </si>
  <si>
    <t>Ausgaben</t>
  </si>
  <si>
    <t>Einnahmen</t>
  </si>
  <si>
    <t>Gesamtumsatz</t>
  </si>
  <si>
    <t>Bilanz</t>
  </si>
  <si>
    <t>Umsatz nach Kategorien</t>
  </si>
  <si>
    <t>Umsatz nach AKs</t>
  </si>
  <si>
    <t>Kategorie</t>
  </si>
  <si>
    <t>Beschluss StuPa</t>
  </si>
  <si>
    <t>Aktuell</t>
  </si>
  <si>
    <t>Differenz (übrig nach StuPa)</t>
  </si>
  <si>
    <t>Arbeitskreis</t>
  </si>
  <si>
    <t>Anzahl Posten</t>
  </si>
  <si>
    <t>Ausgaben Gesamtanteil %</t>
  </si>
  <si>
    <t>Einnahmen Gesamtanteil %</t>
  </si>
  <si>
    <t>Gesamt</t>
  </si>
  <si>
    <t>0</t>
  </si>
  <si>
    <t>Erledigt</t>
  </si>
  <si>
    <t>Prozent</t>
  </si>
  <si>
    <t>Festgelegt</t>
  </si>
  <si>
    <t>Rechnung hochgeladen</t>
  </si>
  <si>
    <t>Erhalten</t>
  </si>
  <si>
    <t>Bezahlt</t>
  </si>
  <si>
    <t>Abgeschlossen</t>
  </si>
  <si>
    <t>Finanzplan</t>
  </si>
  <si>
    <t>Beschreibung</t>
  </si>
  <si>
    <t>Kostenstelle</t>
  </si>
  <si>
    <t>Abkürzung Kostenstelle</t>
  </si>
  <si>
    <t>Umfang nach StuPa</t>
  </si>
  <si>
    <t>Umfang aktuelle Kalkulation</t>
  </si>
  <si>
    <t>Differenz (Budget übrig nach StuPa)</t>
  </si>
  <si>
    <t>Ausschöpfung Budget</t>
  </si>
  <si>
    <t>Anzahl zugehörige Posten</t>
  </si>
  <si>
    <t>Änderungsplan</t>
  </si>
  <si>
    <t>Differenz zur aktuellen Summe</t>
  </si>
  <si>
    <t>Kommentar</t>
  </si>
  <si>
    <t>Booking</t>
  </si>
  <si>
    <t>001-Booking</t>
  </si>
  <si>
    <t>Veranstaltungskosten</t>
  </si>
  <si>
    <t>größtenteils lokale Artists</t>
  </si>
  <si>
    <t>Künstler Sozialkasse</t>
  </si>
  <si>
    <t>002-KünstSK</t>
  </si>
  <si>
    <t>~7% vom Honorar</t>
  </si>
  <si>
    <t>Versicherungsgebühren</t>
  </si>
  <si>
    <t>003-Versich</t>
  </si>
  <si>
    <t>GEMA</t>
  </si>
  <si>
    <t>004-GEMA</t>
  </si>
  <si>
    <t>(wenn kein Eintritt)</t>
  </si>
  <si>
    <t>Bühne 1</t>
  </si>
  <si>
    <t>005-Bühne1</t>
  </si>
  <si>
    <t>Bühne 1 inkl. Technik</t>
  </si>
  <si>
    <t>Bühne 2</t>
  </si>
  <si>
    <t>006-Bühne2</t>
  </si>
  <si>
    <t>Bühne 2 (Technik wird von der Uni gestellt)</t>
  </si>
  <si>
    <t>Logistikkosten</t>
  </si>
  <si>
    <t>007-Logisitk</t>
  </si>
  <si>
    <t>Projektmanagementtool</t>
  </si>
  <si>
    <t>008-OpenProj</t>
  </si>
  <si>
    <t>OpenProject (bereits im AStA beschlossen)</t>
  </si>
  <si>
    <t>T-Shirts Team</t>
  </si>
  <si>
    <t>009-TShirts</t>
  </si>
  <si>
    <t>am Veranstaltungstag ca. 300 Helfer*innen</t>
  </si>
  <si>
    <t>Catering Team</t>
  </si>
  <si>
    <t>010-Catering</t>
  </si>
  <si>
    <t>(interne Info)</t>
  </si>
  <si>
    <t>Bauzäune</t>
  </si>
  <si>
    <t>011-EKBauz</t>
  </si>
  <si>
    <t>20 Stck.</t>
  </si>
  <si>
    <t>Vergütung Captains</t>
  </si>
  <si>
    <t>101-Captain</t>
  </si>
  <si>
    <t>Personalkosten</t>
  </si>
  <si>
    <t>für ~10 Personen á 6 Monate</t>
  </si>
  <si>
    <t>Security</t>
  </si>
  <si>
    <t>102-Security</t>
  </si>
  <si>
    <t>Bezahlung nach TV</t>
  </si>
  <si>
    <t>Sanitätsdienst</t>
  </si>
  <si>
    <t>103-Sanis</t>
  </si>
  <si>
    <t>1 RTW, 5 Sanitäter*innen</t>
  </si>
  <si>
    <t>Awarenessteam</t>
  </si>
  <si>
    <t>104-Awaren</t>
  </si>
  <si>
    <t>Begründung aufschreiben wegen Schriftlichkeitsprinzip der Verwaltung</t>
  </si>
  <si>
    <t>EK Essen</t>
  </si>
  <si>
    <t>201-EKFood</t>
  </si>
  <si>
    <t>Repr- &amp; Bewirtung</t>
  </si>
  <si>
    <t>größtenteils outsourcen + eigener Grillstand</t>
  </si>
  <si>
    <t>EK Getränke</t>
  </si>
  <si>
    <t>202-EKDrink</t>
  </si>
  <si>
    <t>sollen durch Einnahmen des Verkaufs gegenfinanziert werden, Mehrwegsystem</t>
  </si>
  <si>
    <t>Werbung</t>
  </si>
  <si>
    <t>301-Werbung</t>
  </si>
  <si>
    <t>Druck- und Werbung</t>
  </si>
  <si>
    <t>Social media, Plakate, Banner</t>
  </si>
  <si>
    <t>Sonst. Gebühren</t>
  </si>
  <si>
    <t>401-Gebühren</t>
  </si>
  <si>
    <t>Sonstiges</t>
  </si>
  <si>
    <t>Verbrauchsmaterial</t>
  </si>
  <si>
    <t>402-Verbrauch</t>
  </si>
  <si>
    <t>Deko</t>
  </si>
  <si>
    <t>403-Deko</t>
  </si>
  <si>
    <t>Pavillions</t>
  </si>
  <si>
    <t>404-Pavillon</t>
  </si>
  <si>
    <t xml:space="preserve">evtl. Ausleihen </t>
  </si>
  <si>
    <t>Toilettennutzung inkl. Reinigung</t>
  </si>
  <si>
    <t>405-WCStuWe</t>
  </si>
  <si>
    <t>Sponsoring</t>
  </si>
  <si>
    <t>901-Sponsor</t>
  </si>
  <si>
    <t>Förderantrag 1</t>
  </si>
  <si>
    <t>902-Förder1</t>
  </si>
  <si>
    <t>Förderantrag 2</t>
  </si>
  <si>
    <t>903-Förder2</t>
  </si>
  <si>
    <t>VK Getränke</t>
  </si>
  <si>
    <t>904-VKDrink</t>
  </si>
  <si>
    <t>Einnahmen durch Verkauf</t>
  </si>
  <si>
    <t>VK Essen</t>
  </si>
  <si>
    <t>905-VKFood</t>
  </si>
  <si>
    <t>vom eigenen Stand</t>
  </si>
  <si>
    <t>StuWe Sponsoring Toiletten</t>
  </si>
  <si>
    <t>906-SponsStuWe</t>
  </si>
  <si>
    <t>haben uns mündlich kostenlose Nutzung zugesagt, Reinigung ist noch unklar</t>
  </si>
  <si>
    <t>Sponsoring Bauzäune</t>
  </si>
  <si>
    <t>907-SponsBauz</t>
  </si>
  <si>
    <t>Standgebüren</t>
  </si>
  <si>
    <t>908-Standgebü</t>
  </si>
  <si>
    <t>~200 € pro Stand/Foodtruck</t>
  </si>
  <si>
    <t>Keine passende Kostenstelle</t>
  </si>
  <si>
    <t>000-FEHLT</t>
  </si>
  <si>
    <t>HIER GIBT ES NOCH KEINE PASSENDE KATEGORIE IM FINANZPLAN</t>
  </si>
  <si>
    <t>Ausgaben Campusfestival Kiel 2024</t>
  </si>
  <si>
    <t>Gesamtausgaben</t>
  </si>
  <si>
    <t>Nr</t>
  </si>
  <si>
    <t>Position</t>
  </si>
  <si>
    <t>Quelle</t>
  </si>
  <si>
    <t>Anwendung</t>
  </si>
  <si>
    <t>Umfang [€]</t>
  </si>
  <si>
    <t>Kostenstelle [Auswahl]</t>
  </si>
  <si>
    <t>zuletzt editiert [Datum]</t>
  </si>
  <si>
    <t>Person [Name]</t>
  </si>
  <si>
    <t>Arbeitskreis [Auswahl]</t>
  </si>
  <si>
    <t>Benötigt 3 Angebote nach Vergaberichtlinien [automatisch]</t>
  </si>
  <si>
    <t>Vergaberichtlininen beachtet + begründet [Ja/Nein]</t>
  </si>
  <si>
    <t>Festgelegt [Datum]</t>
  </si>
  <si>
    <t>Angebot [Link Onedrive]</t>
  </si>
  <si>
    <t>Rechnung [Link OneDrive]</t>
  </si>
  <si>
    <t>Bezahlt [Datum]</t>
  </si>
  <si>
    <t>Trinkbrunnen</t>
  </si>
  <si>
    <t>lioninox.de</t>
  </si>
  <si>
    <t>kostenfreier Trinkbrunnen</t>
  </si>
  <si>
    <t>Dennis W</t>
  </si>
  <si>
    <t>FnB</t>
  </si>
  <si>
    <t>JA</t>
  </si>
  <si>
    <t>Gestattungsantrag</t>
  </si>
  <si>
    <t>Stadt Kiel</t>
  </si>
  <si>
    <t>Gestattung</t>
  </si>
  <si>
    <t>Infrastruktur</t>
  </si>
  <si>
    <t>Sanitäter*innen</t>
  </si>
  <si>
    <t>Sanis</t>
  </si>
  <si>
    <t>EventServiceNord</t>
  </si>
  <si>
    <t>Hauptbühne</t>
  </si>
  <si>
    <t>Bühne + Technik</t>
  </si>
  <si>
    <t>Ja</t>
  </si>
  <si>
    <t>Bühne 1 Nebenkosten</t>
  </si>
  <si>
    <t>Nebenkosten</t>
  </si>
  <si>
    <t>Otter VT</t>
  </si>
  <si>
    <t>Nebenbühne</t>
  </si>
  <si>
    <t>Bühne 2 Nebenkosten</t>
  </si>
  <si>
    <t>Plakate A0 für Infotage</t>
  </si>
  <si>
    <t>wir-machen-druck.de</t>
  </si>
  <si>
    <t>Werbung SIT</t>
  </si>
  <si>
    <t>Öffentlichkeitsarbeit</t>
  </si>
  <si>
    <t>Awarenessteam LAWA</t>
  </si>
  <si>
    <t>LAWA Kiel</t>
  </si>
  <si>
    <t>Awareness</t>
  </si>
  <si>
    <t>mündlich</t>
  </si>
  <si>
    <t>Feuershow</t>
  </si>
  <si>
    <t>FördeFeuer</t>
  </si>
  <si>
    <t>Veranstalterhaftpflicht</t>
  </si>
  <si>
    <t>Fairsicherungsladen</t>
  </si>
  <si>
    <t>Versicherung</t>
  </si>
  <si>
    <t>Haupt-Orga</t>
  </si>
  <si>
    <t>Serverkosten Februar</t>
  </si>
  <si>
    <t>IONOS</t>
  </si>
  <si>
    <t>OpenProject</t>
  </si>
  <si>
    <t>Serverkosten März</t>
  </si>
  <si>
    <t>Material Basteltag</t>
  </si>
  <si>
    <t>BAUHAUS</t>
  </si>
  <si>
    <t>Dawid</t>
  </si>
  <si>
    <t>Verpflegung Basteltag</t>
  </si>
  <si>
    <t>von Allwörden</t>
  </si>
  <si>
    <t>REWE</t>
  </si>
  <si>
    <t>Johanna</t>
  </si>
  <si>
    <t>Miete 10 Lichterketten</t>
  </si>
  <si>
    <t>sitzgerecht</t>
  </si>
  <si>
    <t>Kaution 10 Lichterketten</t>
  </si>
  <si>
    <t>Miete Toiletten StuWe</t>
  </si>
  <si>
    <t>Studentenwerk SH</t>
  </si>
  <si>
    <t>Material Plakate kleistern</t>
  </si>
  <si>
    <t>Plakatierung</t>
  </si>
  <si>
    <t>Severkosten April</t>
  </si>
  <si>
    <t>Schlüsselbänder + Taschen</t>
  </si>
  <si>
    <t>Amazon</t>
  </si>
  <si>
    <t>Teamkennz.</t>
  </si>
  <si>
    <t>Ehrenamt Captains</t>
  </si>
  <si>
    <t>AStA</t>
  </si>
  <si>
    <t>Entschädigung Captains</t>
  </si>
  <si>
    <t>Hotelzimmer Artists</t>
  </si>
  <si>
    <t>G-Hotel</t>
  </si>
  <si>
    <t>Übernachtung Artists</t>
  </si>
  <si>
    <t>SM-Werbung (24.4.-29.4.)</t>
  </si>
  <si>
    <t>Instagram</t>
  </si>
  <si>
    <t>Social Media</t>
  </si>
  <si>
    <t>Greta</t>
  </si>
  <si>
    <t>Plakate A1</t>
  </si>
  <si>
    <t>Außenplakatierung</t>
  </si>
  <si>
    <t>17.05.</t>
  </si>
  <si>
    <t>Plakate A2</t>
  </si>
  <si>
    <t>Plakate A3</t>
  </si>
  <si>
    <t>Wohnheimplakate</t>
  </si>
  <si>
    <t>Dennis</t>
  </si>
  <si>
    <t>Alles deren Schuld</t>
  </si>
  <si>
    <t>Act</t>
  </si>
  <si>
    <t>AllanWhy</t>
  </si>
  <si>
    <t>Grell</t>
  </si>
  <si>
    <t>Coastside Collective</t>
  </si>
  <si>
    <t>Lil 6ixT</t>
  </si>
  <si>
    <t>LAYLA</t>
  </si>
  <si>
    <t>Singer Songwriter</t>
  </si>
  <si>
    <t>Flinta-Jamsession</t>
  </si>
  <si>
    <t>Poetry Slam</t>
  </si>
  <si>
    <t>Waldgeist Kartell</t>
  </si>
  <si>
    <t>Laturb</t>
  </si>
  <si>
    <t>Abenteuercamps</t>
  </si>
  <si>
    <t>Workshop</t>
  </si>
  <si>
    <t>Circus 143</t>
  </si>
  <si>
    <t>Flinta Grafitti</t>
  </si>
  <si>
    <t>Acro-Yoga</t>
  </si>
  <si>
    <t>AK Fantasy</t>
  </si>
  <si>
    <t>Anti-Rass Workshop</t>
  </si>
  <si>
    <t>Fahrtkosten AllanWhy</t>
  </si>
  <si>
    <t>Fahrtkosten Laturb</t>
  </si>
  <si>
    <t>Serverkosten Mai</t>
  </si>
  <si>
    <t>IT + Website</t>
  </si>
  <si>
    <t>Flächenplakatierung</t>
  </si>
  <si>
    <t>Thomsen WMV</t>
  </si>
  <si>
    <t>Anschlüsse Getränkewagen</t>
  </si>
  <si>
    <t>quarzflex.de</t>
  </si>
  <si>
    <t>Schankwagen</t>
  </si>
  <si>
    <t>T-Shirts</t>
  </si>
  <si>
    <t>Team-Orga</t>
  </si>
  <si>
    <t>B+S Mietpark</t>
  </si>
  <si>
    <t>Absperrung</t>
  </si>
  <si>
    <t>Miete Schankequipment</t>
  </si>
  <si>
    <t>fsc Schanklogistik</t>
  </si>
  <si>
    <t>Einnahmen Campusfestival Kiel 2024</t>
  </si>
  <si>
    <t>Gesamteinnahmen</t>
  </si>
  <si>
    <t>Umfang</t>
  </si>
  <si>
    <t>zuletzt editiert</t>
  </si>
  <si>
    <t>Person</t>
  </si>
  <si>
    <t>Summe festgelegt</t>
  </si>
  <si>
    <t>Summe an AStA bezahlt</t>
  </si>
  <si>
    <t>Vorgang abgeschlossen</t>
  </si>
  <si>
    <t>Zusatzkalkulation Deko</t>
  </si>
  <si>
    <t>Aufgrund der vielen minimalen Beträge wird hier eine gesonderte auflistung über die Kosten für Deko geführt. Die Summe in der Ausgaben-Tabell wird NICHT automatisch aktualisiert.</t>
  </si>
  <si>
    <t>tatsächlicher Umfang [€]</t>
  </si>
  <si>
    <t>erwarteter Umfang [€]</t>
  </si>
  <si>
    <t>Bezahlt von [Name]</t>
  </si>
  <si>
    <t>Geld zurückerhalten [Ja/Nein]</t>
  </si>
  <si>
    <t>Sisalseil 220m</t>
  </si>
  <si>
    <t>Seilerei SAMMT</t>
  </si>
  <si>
    <t>Girlanden</t>
  </si>
  <si>
    <t>Maja Rojahn</t>
  </si>
  <si>
    <t>D001 - Seilerei SAMMT - 220m Seil Grilanden.jpeg</t>
  </si>
  <si>
    <t>Referenzwerte</t>
  </si>
  <si>
    <t>Arbeitskreise</t>
  </si>
  <si>
    <t>Katergorien</t>
  </si>
  <si>
    <t>Dokumentation</t>
  </si>
  <si>
    <t>Nachhaltigkeit</t>
  </si>
  <si>
    <t>Rettungstransportwagen</t>
  </si>
  <si>
    <t>BVS</t>
  </si>
  <si>
    <t>Sicherheit</t>
  </si>
  <si>
    <t>Sicherheitsdienst / Security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</si>
</sst>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00"/>
    <numFmt numFmtId="165" formatCode="\D000"/>
    <numFmt numFmtId="166" formatCode="_-* #,##0.00\ [$€-407]_-;\-* #,##0.00\ [$€-407]_-;_-* &quot;-&quot;??\ [$€-407]_-;_-@_-"/>
  </numFmts>
  <fonts count="7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sz val="11"/>
      <color theme="1"/>
      <name val="Calibri"/>
      <scheme val="minor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8">
    <xf numFmtId="0" fontId="0" fillId="0" borderId="0"/>
    <xf numFmtId="0" fontId="1" fillId="0" borderId="1" applyNumberFormat="0" applyFill="0" applyProtection="0"/>
    <xf numFmtId="0" fontId="2" fillId="0" borderId="0" applyNumberFormat="0" applyFill="0" applyBorder="0" applyProtection="0"/>
    <xf numFmtId="9" fontId="5" fillId="0" borderId="0" applyFont="0" applyFill="0" applyBorder="0" applyProtection="0"/>
    <xf numFmtId="0" fontId="3" fillId="0" borderId="2" applyNumberFormat="0" applyFill="0" applyProtection="0"/>
    <xf numFmtId="0" fontId="4" fillId="0" borderId="3" applyNumberFormat="0" applyFill="0" applyProtection="0"/>
    <xf numFmtId="44" fontId="5" fillId="0" borderId="0" applyFont="0" applyFill="0" applyBorder="0" applyProtection="0"/>
    <xf numFmtId="0" fontId="6" fillId="3" borderId="0" applyNumberFormat="0" applyBorder="0" applyAlignment="0" applyProtection="0"/>
  </cellStyleXfs>
  <cellXfs count="30">
    <xf numFmtId="0" fontId="0" fillId="0" borderId="0" xfId="0"/>
    <xf numFmtId="0" fontId="3" fillId="0" borderId="2" xfId="4"/>
    <xf numFmtId="44" fontId="0" fillId="0" borderId="0" xfId="0" applyNumberFormat="1"/>
    <xf numFmtId="0" fontId="1" fillId="0" borderId="1" xfId="1"/>
    <xf numFmtId="44" fontId="1" fillId="0" borderId="1" xfId="6" applyFont="1" applyBorder="1"/>
    <xf numFmtId="0" fontId="4" fillId="0" borderId="3" xfId="5"/>
    <xf numFmtId="0" fontId="4" fillId="0" borderId="0" xfId="5" applyBorder="1"/>
    <xf numFmtId="0" fontId="0" fillId="0" borderId="0" xfId="0" applyAlignment="1">
      <alignment horizontal="center" vertical="center" wrapText="1"/>
    </xf>
    <xf numFmtId="44" fontId="0" fillId="0" borderId="0" xfId="6" applyFont="1"/>
    <xf numFmtId="9" fontId="0" fillId="0" borderId="0" xfId="3" applyFont="1" applyAlignment="1">
      <alignment horizontal="center"/>
    </xf>
    <xf numFmtId="0" fontId="0" fillId="0" borderId="0" xfId="0" applyAlignment="1">
      <alignment vertical="center" wrapText="1"/>
    </xf>
    <xf numFmtId="44" fontId="0" fillId="0" borderId="0" xfId="6" applyFont="1" applyAlignment="1">
      <alignment horizontal="left"/>
    </xf>
    <xf numFmtId="1" fontId="0" fillId="0" borderId="0" xfId="6" applyNumberFormat="1" applyFont="1" applyAlignment="1">
      <alignment horizontal="center"/>
    </xf>
    <xf numFmtId="44" fontId="0" fillId="0" borderId="0" xfId="6" applyFont="1" applyAlignment="1">
      <alignment horizontal="center"/>
    </xf>
    <xf numFmtId="44" fontId="4" fillId="0" borderId="3" xfId="5" applyNumberFormat="1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0" fontId="2" fillId="0" borderId="0" xfId="2"/>
    <xf numFmtId="16" fontId="0" fillId="0" borderId="0" xfId="0" applyNumberFormat="1"/>
    <xf numFmtId="0" fontId="0" fillId="0" borderId="0" xfId="6" applyNumberFormat="1" applyFont="1"/>
    <xf numFmtId="165" fontId="0" fillId="0" borderId="0" xfId="0" applyNumberFormat="1"/>
    <xf numFmtId="166" fontId="0" fillId="0" borderId="0" xfId="6" applyNumberFormat="1" applyFont="1"/>
    <xf numFmtId="0" fontId="0" fillId="2" borderId="5" xfId="0" applyFill="1" applyBorder="1"/>
    <xf numFmtId="0" fontId="0" fillId="0" borderId="5" xfId="0" applyBorder="1"/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4" fillId="0" borderId="3" xfId="5" applyAlignment="1">
      <alignment horizontal="left"/>
    </xf>
    <xf numFmtId="0" fontId="0" fillId="0" borderId="0" xfId="0" applyAlignment="1">
      <alignment horizontal="left" wrapText="1"/>
    </xf>
    <xf numFmtId="44" fontId="6" fillId="3" borderId="0" xfId="7" applyNumberFormat="1" applyAlignment="1">
      <alignment horizontal="center"/>
    </xf>
  </cellXfs>
  <cellStyles count="8">
    <cellStyle name="Ergebnis" xfId="1" builtinId="25"/>
    <cellStyle name="Link" xfId="2" builtinId="8"/>
    <cellStyle name="Neutral" xfId="7" builtinId="28"/>
    <cellStyle name="Prozent" xfId="3" builtinId="5"/>
    <cellStyle name="Standard" xfId="0" builtinId="0"/>
    <cellStyle name="Überschrift 1" xfId="4" builtinId="16"/>
    <cellStyle name="Überschrift 2" xfId="5" builtinId="17"/>
    <cellStyle name="Währung" xfId="6" builtinId="4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  <alignment horizontal="center" vertical="bottom" textRotation="0" wrapText="0" relativeIndent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relativeIndent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relativeIndent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indexed="2"/>
          <bgColor indexed="2"/>
        </patternFill>
      </fill>
    </dxf>
    <dxf>
      <alignment vertical="bottom" textRotation="0" wrapText="0" relativeIndent="0" shrinkToFit="0"/>
    </dxf>
    <dxf>
      <alignment vertical="bottom" textRotation="0" wrapText="0" relativeIndent="0" shrinkToFit="0"/>
    </dxf>
    <dxf>
      <numFmt numFmtId="19" formatCode="dd/mm/yyyy"/>
    </dxf>
    <dxf>
      <font>
        <b val="0"/>
        <i val="0"/>
        <strike val="0"/>
        <u val="none"/>
        <vertAlign val="baseline"/>
        <sz val="11"/>
        <color theme="1"/>
        <name val="Calibri"/>
        <scheme val="minor"/>
      </font>
      <numFmt numFmtId="166" formatCode="_-* #,##0.00\ [$€-407]_-;\-* #,##0.00\ [$€-407]_-;_-* &quot;-&quot;??\ [$€-407]_-;_-@_-"/>
    </dxf>
    <dxf>
      <numFmt numFmtId="165" formatCode="\D000"/>
    </dxf>
    <dxf>
      <numFmt numFmtId="19" formatCode="dd/mm/yyyy"/>
    </dxf>
    <dxf>
      <alignment vertical="bottom" textRotation="0" wrapText="0" relativeIndent="0" shrinkToFit="0"/>
    </dxf>
    <dxf>
      <alignment vertical="bottom" textRotation="0" wrapText="0" relativeIndent="0" shrinkToFit="0"/>
    </dxf>
    <dxf>
      <alignment vertical="bottom" textRotation="0" wrapText="0" relativeIndent="0" shrinkToFit="0"/>
    </dxf>
    <dxf>
      <alignment horizontal="center" vertical="bottom" textRotation="0" wrapText="0" relativeIndent="0" shrinkToFit="0"/>
    </dxf>
    <dxf>
      <numFmt numFmtId="0" formatCode="General"/>
      <alignment horizontal="center" vertical="bottom" textRotation="0" wrapText="0" relativeIndent="0" shrinkToFit="0"/>
    </dxf>
    <dxf>
      <numFmt numFmtId="19" formatCode="dd/mm/yyyy"/>
    </dxf>
    <dxf>
      <numFmt numFmtId="0" formatCode="General"/>
    </dxf>
    <dxf>
      <numFmt numFmtId="0" formatCode="General"/>
    </dxf>
    <dxf>
      <numFmt numFmtId="13" formatCode="0%"/>
      <alignment horizontal="center" vertical="bottom" textRotation="0" wrapText="0" relativeIndent="0" shrinkToFit="0"/>
    </dxf>
    <dxf>
      <numFmt numFmtId="13" formatCode="0%"/>
      <alignment horizontal="center" vertical="bottom" textRotation="0" wrapText="0" relativeIndent="0" shrinkToFit="0"/>
    </dxf>
    <dxf>
      <numFmt numFmtId="0" formatCode="General"/>
    </dxf>
    <dxf>
      <numFmt numFmtId="34" formatCode="_-* #,##0.00\ &quot;€&quot;_-;\-* #,##0.00\ &quot;€&quot;_-;_-* &quot;-&quot;??\ &quot;€&quot;_-;_-@_-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27</xdr:row>
      <xdr:rowOff>66675</xdr:rowOff>
    </xdr:from>
    <xdr:to>
      <xdr:col>3</xdr:col>
      <xdr:colOff>1000125</xdr:colOff>
      <xdr:row>32</xdr:row>
      <xdr:rowOff>130175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 bwMode="auto">
        <a:xfrm>
          <a:off x="428625" y="5610225"/>
          <a:ext cx="3990975" cy="1016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defRPr/>
          </a:pPr>
          <a:r>
            <a:rPr lang="de-DE" sz="6000" b="1" cap="none" spc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</a:rPr>
            <a:t>UNFERTIG</a:t>
          </a:r>
          <a:endParaRPr/>
        </a:p>
      </xdr:txBody>
    </xdr:sp>
    <xdr:clientData/>
  </xdr:twoCellAnchor>
  <xdr:twoCellAnchor>
    <xdr:from>
      <xdr:col>6</xdr:col>
      <xdr:colOff>254000</xdr:colOff>
      <xdr:row>27</xdr:row>
      <xdr:rowOff>25400</xdr:rowOff>
    </xdr:from>
    <xdr:to>
      <xdr:col>10</xdr:col>
      <xdr:colOff>234950</xdr:colOff>
      <xdr:row>32</xdr:row>
      <xdr:rowOff>95250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 bwMode="auto">
        <a:xfrm>
          <a:off x="6235700" y="5568950"/>
          <a:ext cx="3990975" cy="102235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defRPr/>
          </a:pPr>
          <a:r>
            <a:rPr lang="de-DE" sz="6000" b="1" cap="none" spc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</a:rPr>
            <a:t>UNFERTIG</a:t>
          </a:r>
          <a:endParaRPr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usgabenKategorien" displayName="AusgabenKategorien" ref="A11:D20">
  <autoFilter ref="A11:D20" xr:uid="{00000000-0009-0000-0100-000001000000}"/>
  <tableColumns count="4">
    <tableColumn id="1" xr3:uid="{00000000-0010-0000-0000-000001000000}" name="Kategorie" dataDxfId="33"/>
    <tableColumn id="2" xr3:uid="{00000000-0010-0000-0000-000002000000}" name="Beschluss StuPa"/>
    <tableColumn id="3" xr3:uid="{00000000-0010-0000-0000-000003000000}" name="Aktuell"/>
    <tableColumn id="4" xr3:uid="{00000000-0010-0000-0000-000004000000}" name="Differenz (übrig nach StuPa)" dataDxfId="3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Kategorien" displayName="Kategorien" ref="C4:C19">
  <autoFilter ref="C4:C19" xr:uid="{00000000-0009-0000-0100-00000A000000}"/>
  <tableColumns count="1">
    <tableColumn id="1" xr3:uid="{00000000-0010-0000-0900-000001000000}" name="Katergorien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7" displayName="Tabelle7" ref="G11:M24">
  <autoFilter ref="G11:M24" xr:uid="{00000000-0009-0000-0100-000002000000}"/>
  <tableColumns count="7">
    <tableColumn id="1" xr3:uid="{00000000-0010-0000-0100-000001000000}" name="Arbeitskreis" dataDxfId="31"/>
    <tableColumn id="2" xr3:uid="{00000000-0010-0000-0100-000002000000}" name="Anzahl Posten"/>
    <tableColumn id="3" xr3:uid="{00000000-0010-0000-0100-000003000000}" name="Ausgaben"/>
    <tableColumn id="4" xr3:uid="{00000000-0010-0000-0100-000004000000}" name="Ausgaben Gesamtanteil %" dataDxfId="30"/>
    <tableColumn id="5" xr3:uid="{00000000-0010-0000-0100-000005000000}" name="Einnahmen"/>
    <tableColumn id="6" xr3:uid="{00000000-0010-0000-0100-000006000000}" name="Einnahmen Gesamtanteil %" dataDxfId="29"/>
    <tableColumn id="7" xr3:uid="{00000000-0010-0000-0100-000007000000}" name="Gesam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8" displayName="Tabelle8" ref="A29:D32">
  <autoFilter ref="A29:D32" xr:uid="{00000000-0009-0000-0100-000003000000}"/>
  <tableColumns count="4">
    <tableColumn id="1" xr3:uid="{00000000-0010-0000-0200-000001000000}" name="0"/>
    <tableColumn id="2" xr3:uid="{00000000-0010-0000-0200-000002000000}" name="Gesamt" dataDxfId="28"/>
    <tableColumn id="3" xr3:uid="{00000000-0010-0000-0200-000003000000}" name="Erledigt" dataDxfId="27"/>
    <tableColumn id="4" xr3:uid="{00000000-0010-0000-0200-000004000000}" name="Prozent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le9" displayName="Tabelle9" ref="G29:J32">
  <autoFilter ref="G29:J32" xr:uid="{00000000-0009-0000-0100-000004000000}"/>
  <tableColumns count="4">
    <tableColumn id="1" xr3:uid="{00000000-0010-0000-0300-000001000000}" name="0"/>
    <tableColumn id="2" xr3:uid="{00000000-0010-0000-0300-000002000000}" name="Gesamt"/>
    <tableColumn id="3" xr3:uid="{00000000-0010-0000-0300-000003000000}" name="Erledigt"/>
    <tableColumn id="4" xr3:uid="{00000000-0010-0000-0300-000004000000}" name="Prozent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Finanzplan" displayName="Finanzplan" ref="A4:K37" totalsRowCount="1">
  <autoFilter ref="A4:K36" xr:uid="{00000000-0009-0000-0100-000005000000}"/>
  <tableColumns count="11">
    <tableColumn id="1" xr3:uid="{00000000-0010-0000-0400-000001000000}" name="Kostenstelle"/>
    <tableColumn id="2" xr3:uid="{00000000-0010-0000-0400-000002000000}" name="Abkürzung Kostenstelle"/>
    <tableColumn id="3" xr3:uid="{00000000-0010-0000-0400-000003000000}" name="Kategorie"/>
    <tableColumn id="4" xr3:uid="{00000000-0010-0000-0400-000004000000}" name="Umfang nach StuPa" totalsRowFunction="custom" totalsRowDxfId="12" totalsRowCellStyle="Währung">
      <totalsRowFormula>SUM(Finanzplan[Umfang nach StuPa])</totalsRowFormula>
    </tableColumn>
    <tableColumn id="5" xr3:uid="{00000000-0010-0000-0400-000005000000}" name="Umfang aktuelle Kalkulation" dataDxfId="11" totalsRowDxfId="10" totalsRowCellStyle="Währung"/>
    <tableColumn id="6" xr3:uid="{00000000-0010-0000-0400-000006000000}" name="Differenz (Budget übrig nach StuPa)" dataDxfId="9" totalsRowDxfId="8" totalsRowCellStyle="Währung"/>
    <tableColumn id="7" xr3:uid="{00000000-0010-0000-0400-000007000000}" name="Ausschöpfung Budget" dataDxfId="7" totalsRowDxfId="6" totalsRowCellStyle="Prozent"/>
    <tableColumn id="8" xr3:uid="{00000000-0010-0000-0400-000008000000}" name="Anzahl zugehörige Posten" dataDxfId="5" totalsRowDxfId="4" totalsRowCellStyle="Währung"/>
    <tableColumn id="9" xr3:uid="{00000000-0010-0000-0400-000009000000}" name="Änderungsplan" totalsRowFunction="custom" dataDxfId="3" totalsRowDxfId="2" totalsRowCellStyle="Währung">
      <totalsRowFormula>SUM(Finanzplan[Änderungsplan])</totalsRowFormula>
    </tableColumn>
    <tableColumn id="10" xr3:uid="{00000000-0010-0000-0400-00000A000000}" name="Differenz zur aktuellen Summe" dataDxfId="1" totalsRowDxfId="0" totalsRowCellStyle="Währung"/>
    <tableColumn id="11" xr3:uid="{00000000-0010-0000-0400-00000B000000}" name="Kommentar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Ausgaben" displayName="Ausgaben" ref="A6:O205">
  <autoFilter ref="A6:O205" xr:uid="{00000000-0009-0000-0100-000006000000}"/>
  <tableColumns count="15">
    <tableColumn id="1" xr3:uid="{00000000-0010-0000-0500-000001000000}" name="Nr"/>
    <tableColumn id="2" xr3:uid="{00000000-0010-0000-0500-000002000000}" name="Position"/>
    <tableColumn id="3" xr3:uid="{00000000-0010-0000-0500-000003000000}" name="Quelle"/>
    <tableColumn id="4" xr3:uid="{00000000-0010-0000-0500-000004000000}" name="Anwendung"/>
    <tableColumn id="5" xr3:uid="{00000000-0010-0000-0500-000005000000}" name="Umfang [€]"/>
    <tableColumn id="6" xr3:uid="{00000000-0010-0000-0500-000006000000}" name="Kostenstelle [Auswahl]"/>
    <tableColumn id="7" xr3:uid="{00000000-0010-0000-0500-000007000000}" name="zuletzt editiert [Datum]" dataDxfId="26"/>
    <tableColumn id="8" xr3:uid="{00000000-0010-0000-0500-000008000000}" name="Person [Name]"/>
    <tableColumn id="9" xr3:uid="{00000000-0010-0000-0500-000009000000}" name="Arbeitskreis [Auswahl]"/>
    <tableColumn id="10" xr3:uid="{00000000-0010-0000-0500-00000A000000}" name="Benötigt 3 Angebote nach Vergaberichtlinien [automatisch]" dataDxfId="25"/>
    <tableColumn id="11" xr3:uid="{00000000-0010-0000-0500-00000B000000}" name="Vergaberichtlininen beachtet + begründet [Ja/Nein]" dataDxfId="24"/>
    <tableColumn id="12" xr3:uid="{00000000-0010-0000-0500-00000C000000}" name="Festgelegt [Datum]"/>
    <tableColumn id="13" xr3:uid="{00000000-0010-0000-0500-00000D000000}" name="Angebot [Link Onedrive]" dataDxfId="23"/>
    <tableColumn id="14" xr3:uid="{00000000-0010-0000-0500-00000E000000}" name="Rechnung [Link OneDrive]" dataDxfId="22"/>
    <tableColumn id="15" xr3:uid="{00000000-0010-0000-0500-00000F000000}" name="Bezahlt [Datum]" dataDxfId="2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Einnahmen" displayName="Einnahmen" ref="A5:K31">
  <autoFilter ref="A5:K31" xr:uid="{00000000-0009-0000-0100-000007000000}"/>
  <tableColumns count="11">
    <tableColumn id="1" xr3:uid="{00000000-0010-0000-0600-000001000000}" name="Position"/>
    <tableColumn id="2" xr3:uid="{00000000-0010-0000-0600-000002000000}" name="Quelle"/>
    <tableColumn id="3" xr3:uid="{00000000-0010-0000-0600-000003000000}" name="Anwendung"/>
    <tableColumn id="4" xr3:uid="{00000000-0010-0000-0600-000004000000}" name="Umfang"/>
    <tableColumn id="5" xr3:uid="{00000000-0010-0000-0600-000005000000}" name="Kostenstelle"/>
    <tableColumn id="6" xr3:uid="{00000000-0010-0000-0600-000006000000}" name="zuletzt editiert" dataDxfId="20"/>
    <tableColumn id="7" xr3:uid="{00000000-0010-0000-0600-000007000000}" name="Person"/>
    <tableColumn id="8" xr3:uid="{00000000-0010-0000-0600-000008000000}" name="Arbeitskreis"/>
    <tableColumn id="9" xr3:uid="{00000000-0010-0000-0600-000009000000}" name="Summe festgelegt"/>
    <tableColumn id="10" xr3:uid="{00000000-0010-0000-0600-00000A000000}" name="Summe an AStA bezahlt"/>
    <tableColumn id="11" xr3:uid="{00000000-0010-0000-0600-00000B000000}" name="Vorgang abgeschlossen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KalkDeko" displayName="KalkDeko" ref="A6:M205">
  <autoFilter ref="A6:M205" xr:uid="{00000000-0009-0000-0100-000008000000}"/>
  <tableColumns count="13">
    <tableColumn id="1" xr3:uid="{00000000-0010-0000-0700-000001000000}" name="Nr" dataDxfId="19"/>
    <tableColumn id="2" xr3:uid="{00000000-0010-0000-0700-000002000000}" name="Position"/>
    <tableColumn id="3" xr3:uid="{00000000-0010-0000-0700-000003000000}" name="Quelle"/>
    <tableColumn id="4" xr3:uid="{00000000-0010-0000-0700-000004000000}" name="Anwendung"/>
    <tableColumn id="5" xr3:uid="{00000000-0010-0000-0700-000005000000}" name="tatsächlicher Umfang [€]"/>
    <tableColumn id="6" xr3:uid="{00000000-0010-0000-0700-000006000000}" name="erwarteter Umfang [€]" dataDxfId="18"/>
    <tableColumn id="7" xr3:uid="{00000000-0010-0000-0700-000007000000}" name="zuletzt editiert [Datum]" dataDxfId="17"/>
    <tableColumn id="8" xr3:uid="{00000000-0010-0000-0700-000008000000}" name="Person [Name]"/>
    <tableColumn id="9" xr3:uid="{00000000-0010-0000-0700-000009000000}" name="Festgelegt [Datum]"/>
    <tableColumn id="10" xr3:uid="{00000000-0010-0000-0700-00000A000000}" name="Bezahlt von [Name]"/>
    <tableColumn id="11" xr3:uid="{00000000-0010-0000-0700-00000B000000}" name="Geld zurückerhalten [Ja/Nein]"/>
    <tableColumn id="12" xr3:uid="{00000000-0010-0000-0700-00000C000000}" name="Rechnung [Link OneDrive]" dataDxfId="16"/>
    <tableColumn id="13" xr3:uid="{00000000-0010-0000-0700-00000D000000}" name="Bezahlt [Datum]" dataDxfId="1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Arbeistkreise" displayName="Arbeistkreise" ref="A4:A19">
  <autoFilter ref="A4:A19" xr:uid="{00000000-0009-0000-0100-000009000000}"/>
  <tableColumns count="1">
    <tableColumn id="1" xr3:uid="{00000000-0010-0000-0800-000001000000}" name="Arbeitskrei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hyperlink" Target="https://1drv.ms/i/s!AtwpMXbTm2BvhctyVU02XcZAmmLi4g?e=V6YUGz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opLeftCell="A6" workbookViewId="0">
      <selection activeCell="G27" sqref="G27"/>
    </sheetView>
  </sheetViews>
  <sheetFormatPr baseColWidth="10" defaultRowHeight="14.5" x14ac:dyDescent="0.35"/>
  <cols>
    <col min="1" max="1" width="20.08984375" customWidth="1"/>
    <col min="2" max="2" width="15.1796875" customWidth="1"/>
    <col min="3" max="3" width="13.81640625" customWidth="1"/>
    <col min="4" max="4" width="14.90625" customWidth="1"/>
    <col min="7" max="7" width="15.90625" customWidth="1"/>
    <col min="8" max="8" width="14.81640625" customWidth="1"/>
    <col min="10" max="10" width="15.6328125" customWidth="1"/>
    <col min="11" max="11" width="18.90625" customWidth="1"/>
    <col min="12" max="12" width="16.08984375" customWidth="1"/>
    <col min="13" max="13" width="13.6328125" customWidth="1"/>
  </cols>
  <sheetData>
    <row r="1" spans="1:14" ht="19.5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3" spans="1:14" x14ac:dyDescent="0.35">
      <c r="A3" t="s">
        <v>1</v>
      </c>
      <c r="B3" s="2">
        <f>Ausgaben!D3</f>
        <v>-46966.12999999999</v>
      </c>
    </row>
    <row r="4" spans="1:14" x14ac:dyDescent="0.35">
      <c r="A4" t="s">
        <v>2</v>
      </c>
      <c r="B4" s="2">
        <f>Einnahmen!D3</f>
        <v>0</v>
      </c>
    </row>
    <row r="5" spans="1:14" x14ac:dyDescent="0.35">
      <c r="A5" t="s">
        <v>3</v>
      </c>
      <c r="B5" s="2">
        <f>ABS(B3)+ABS(B4)</f>
        <v>46966.12999999999</v>
      </c>
    </row>
    <row r="6" spans="1:14" x14ac:dyDescent="0.35">
      <c r="A6" s="3" t="s">
        <v>4</v>
      </c>
      <c r="B6" s="4">
        <f>B3+B4</f>
        <v>-46966.12999999999</v>
      </c>
    </row>
    <row r="10" spans="1:14" ht="17" x14ac:dyDescent="0.4">
      <c r="A10" s="5" t="s">
        <v>5</v>
      </c>
      <c r="B10" s="5"/>
      <c r="C10" s="5"/>
      <c r="D10" s="5"/>
      <c r="G10" s="6" t="s">
        <v>6</v>
      </c>
      <c r="H10" s="6"/>
      <c r="I10" s="6"/>
      <c r="J10" s="6"/>
      <c r="K10" s="6"/>
    </row>
    <row r="11" spans="1:14" s="7" customFormat="1" ht="54.65" customHeight="1" x14ac:dyDescent="0.35">
      <c r="A11" s="7" t="s">
        <v>7</v>
      </c>
      <c r="B11" s="7" t="s">
        <v>8</v>
      </c>
      <c r="C11" s="7" t="s">
        <v>9</v>
      </c>
      <c r="D11" s="7" t="s">
        <v>10</v>
      </c>
      <c r="G11" s="7" t="s">
        <v>11</v>
      </c>
      <c r="H11" s="7" t="s">
        <v>12</v>
      </c>
      <c r="I11" s="7" t="s">
        <v>1</v>
      </c>
      <c r="J11" s="7" t="s">
        <v>13</v>
      </c>
      <c r="K11" s="7" t="s">
        <v>2</v>
      </c>
      <c r="L11" s="7" t="s">
        <v>14</v>
      </c>
      <c r="M11" s="7" t="s">
        <v>15</v>
      </c>
    </row>
    <row r="12" spans="1:14" x14ac:dyDescent="0.35">
      <c r="A12" t="str">
        <f>Reference!C5</f>
        <v>Veranstaltungskosten</v>
      </c>
      <c r="B12" s="8">
        <f>SUMIF(Finanzplan[Kategorie],AusgabenKategorien[[#This Row],[Kategorie]],Finanzplan[Umfang nach StuPa])</f>
        <v>-41240</v>
      </c>
      <c r="C12" s="8">
        <f>SUMIF(Finanzplan[Kategorie],AusgabenKategorien[[#This Row],[Kategorie]],Finanzplan[Umfang aktuelle Kalkulation])</f>
        <v>-33380.689999999995</v>
      </c>
      <c r="D12" s="2">
        <f>AusgabenKategorien[[#This Row],[Aktuell]]-AusgabenKategorien[[#This Row],[Beschluss StuPa]]</f>
        <v>7859.3100000000049</v>
      </c>
      <c r="G12" t="str">
        <f>Reference!A5</f>
        <v>Booking</v>
      </c>
      <c r="H12">
        <f>COUNTIF(Ausgaben[Arbeitskreis '[Auswahl']],Tabelle7[[#This Row],[Arbeitskreis]])</f>
        <v>3</v>
      </c>
      <c r="I12" s="8">
        <f>SUMIF(Ausgaben[Arbeitskreis '[Auswahl']],Tabelle7[[#This Row],[Arbeitskreis]],Ausgaben[Umfang '[€']])</f>
        <v>-1882.65</v>
      </c>
      <c r="J12" s="9">
        <f>IFERROR(Tabelle7[[#This Row],[Ausgaben]]/SUM(Tabelle7[Ausgaben]),0)</f>
        <v>5.386467182505577E-2</v>
      </c>
      <c r="K12" s="8">
        <f>SUMIF(Einnahmen[Arbeitskreis],Tabelle7[[#This Row],[Arbeitskreis]],Einnahmen[Umfang])</f>
        <v>0</v>
      </c>
      <c r="L12" s="9">
        <f>IFERROR(Tabelle7[[#This Row],[Einnahmen]]/SUM(Tabelle7[Einnahmen]),0)</f>
        <v>0</v>
      </c>
      <c r="M12" s="2">
        <f>Tabelle7[[#This Row],[Ausgaben]]+Tabelle7[[#This Row],[Einnahmen]]</f>
        <v>-1882.65</v>
      </c>
    </row>
    <row r="13" spans="1:14" x14ac:dyDescent="0.35">
      <c r="A13" t="str">
        <f>Reference!C6</f>
        <v>Personalkosten</v>
      </c>
      <c r="B13" s="8">
        <f>SUMIF(Finanzplan[Kategorie],AusgabenKategorien[[#This Row],[Kategorie]],Finanzplan[Umfang nach StuPa])</f>
        <v>-9500</v>
      </c>
      <c r="C13" s="8">
        <f>SUMIF(Finanzplan[Kategorie],AusgabenKategorien[[#This Row],[Kategorie]],Finanzplan[Umfang aktuelle Kalkulation])</f>
        <v>-8045.65</v>
      </c>
      <c r="D13" s="2">
        <f>AusgabenKategorien[[#This Row],[Aktuell]]-AusgabenKategorien[[#This Row],[Beschluss StuPa]]</f>
        <v>1454.3500000000004</v>
      </c>
      <c r="G13" t="str">
        <f>Reference!A6</f>
        <v>Deko</v>
      </c>
      <c r="H13">
        <f>COUNTIF(Ausgaben[Arbeitskreis '[Auswahl']],Tabelle7[[#This Row],[Arbeitskreis]])</f>
        <v>5</v>
      </c>
      <c r="I13" s="8">
        <f>SUMIF(Ausgaben[Arbeitskreis '[Auswahl']],Tabelle7[[#This Row],[Arbeitskreis]],Ausgaben[Umfang '[€']])</f>
        <v>-639.33000000000004</v>
      </c>
      <c r="J13" s="9">
        <f>IFERROR(Tabelle7[[#This Row],[Ausgaben]]/SUM(Tabelle7[Ausgaben]),0)</f>
        <v>1.8291929268803499E-2</v>
      </c>
      <c r="K13" s="8">
        <f>SUMIF(Einnahmen[Arbeitskreis],Tabelle7[[#This Row],[Arbeitskreis]],Einnahmen[Umfang])</f>
        <v>0</v>
      </c>
      <c r="L13" s="9">
        <f>IFERROR(Tabelle7[[#This Row],[Einnahmen]]/SUM(Tabelle7[Einnahmen]),0)</f>
        <v>0</v>
      </c>
      <c r="M13" s="2">
        <f>Tabelle7[[#This Row],[Ausgaben]]+Tabelle7[[#This Row],[Einnahmen]]</f>
        <v>-639.33000000000004</v>
      </c>
    </row>
    <row r="14" spans="1:14" x14ac:dyDescent="0.35">
      <c r="A14" t="str">
        <f>Reference!C7</f>
        <v>Repr- &amp; Bewirtung</v>
      </c>
      <c r="B14" s="8">
        <f>SUMIF(Finanzplan[Kategorie],AusgabenKategorien[[#This Row],[Kategorie]],Finanzplan[Umfang nach StuPa])</f>
        <v>-10800</v>
      </c>
      <c r="C14" s="8">
        <f>SUMIF(Finanzplan[Kategorie],AusgabenKategorien[[#This Row],[Kategorie]],Finanzplan[Umfang aktuelle Kalkulation])</f>
        <v>-365.15</v>
      </c>
      <c r="D14" s="2">
        <f>AusgabenKategorien[[#This Row],[Aktuell]]-AusgabenKategorien[[#This Row],[Beschluss StuPa]]</f>
        <v>10434.85</v>
      </c>
      <c r="G14" t="str">
        <f>Reference!A7</f>
        <v>Awareness</v>
      </c>
      <c r="H14">
        <f>COUNTIF(Ausgaben[Arbeitskreis '[Auswahl']],Tabelle7[[#This Row],[Arbeitskreis]])</f>
        <v>1</v>
      </c>
      <c r="I14" s="8">
        <f>SUMIF(Ausgaben[Arbeitskreis '[Auswahl']],Tabelle7[[#This Row],[Arbeitskreis]],Ausgaben[Umfang '[€']])</f>
        <v>-981.75</v>
      </c>
      <c r="J14" s="9">
        <f>IFERROR(Tabelle7[[#This Row],[Ausgaben]]/SUM(Tabelle7[Ausgaben]),0)</f>
        <v>2.8088939295274482E-2</v>
      </c>
      <c r="K14" s="8">
        <f>SUMIF(Einnahmen[Arbeitskreis],Tabelle7[[#This Row],[Arbeitskreis]],Einnahmen[Umfang])</f>
        <v>0</v>
      </c>
      <c r="L14" s="9">
        <f>IFERROR(Tabelle7[[#This Row],[Einnahmen]]/SUM(Tabelle7[Einnahmen]),0)</f>
        <v>0</v>
      </c>
      <c r="M14" s="2">
        <f>Tabelle7[[#This Row],[Ausgaben]]+Tabelle7[[#This Row],[Einnahmen]]</f>
        <v>-981.75</v>
      </c>
    </row>
    <row r="15" spans="1:14" x14ac:dyDescent="0.35">
      <c r="A15" t="str">
        <f>Reference!C8</f>
        <v>Druck- und Werbung</v>
      </c>
      <c r="B15" s="8">
        <f>SUMIF(Finanzplan[Kategorie],AusgabenKategorien[[#This Row],[Kategorie]],Finanzplan[Umfang nach StuPa])</f>
        <v>-4000</v>
      </c>
      <c r="C15" s="8">
        <f>SUMIF(Finanzplan[Kategorie],AusgabenKategorien[[#This Row],[Kategorie]],Finanzplan[Umfang aktuelle Kalkulation])</f>
        <v>-801.03</v>
      </c>
      <c r="D15" s="2">
        <f>AusgabenKategorien[[#This Row],[Aktuell]]-AusgabenKategorien[[#This Row],[Beschluss StuPa]]</f>
        <v>3198.9700000000003</v>
      </c>
      <c r="G15" t="str">
        <f>Reference!A8</f>
        <v>Bühne + Technik</v>
      </c>
      <c r="H15">
        <f>COUNTIF(Ausgaben[Arbeitskreis '[Auswahl']],Tabelle7[[#This Row],[Arbeitskreis]])</f>
        <v>4</v>
      </c>
      <c r="I15" s="8">
        <f>SUMIF(Ausgaben[Arbeitskreis '[Auswahl']],Tabelle7[[#This Row],[Arbeitskreis]],Ausgaben[Umfang '[€']])</f>
        <v>-16867.66</v>
      </c>
      <c r="J15" s="9">
        <f>IFERROR(Tabelle7[[#This Row],[Ausgaben]]/SUM(Tabelle7[Ausgaben]),0)</f>
        <v>0.48260216734741995</v>
      </c>
      <c r="K15" s="8">
        <f>SUMIF(Einnahmen[Arbeitskreis],Tabelle7[[#This Row],[Arbeitskreis]],Einnahmen[Umfang])</f>
        <v>0</v>
      </c>
      <c r="L15" s="9">
        <f>IFERROR(Tabelle7[[#This Row],[Einnahmen]]/SUM(Tabelle7[Einnahmen]),0)</f>
        <v>0</v>
      </c>
      <c r="M15" s="2">
        <f>Tabelle7[[#This Row],[Ausgaben]]+Tabelle7[[#This Row],[Einnahmen]]</f>
        <v>-16867.66</v>
      </c>
    </row>
    <row r="16" spans="1:14" x14ac:dyDescent="0.35">
      <c r="A16" t="str">
        <f>Reference!C9</f>
        <v>Sonstiges</v>
      </c>
      <c r="B16" s="8">
        <f>SUMIF(Finanzplan[Kategorie],AusgabenKategorien[[#This Row],[Kategorie]],Finanzplan[Umfang nach StuPa])</f>
        <v>-3000</v>
      </c>
      <c r="C16" s="8">
        <f>SUMIF(Finanzplan[Kategorie],AusgabenKategorien[[#This Row],[Kategorie]],Finanzplan[Umfang aktuelle Kalkulation])</f>
        <v>-4373.6099999999997</v>
      </c>
      <c r="D16" s="2">
        <f>AusgabenKategorien[[#This Row],[Aktuell]]-AusgabenKategorien[[#This Row],[Beschluss StuPa]]</f>
        <v>-1373.6099999999997</v>
      </c>
      <c r="G16" t="str">
        <f>Reference!A9</f>
        <v>IT + Website</v>
      </c>
      <c r="H16">
        <f>COUNTIF(Ausgaben[Arbeitskreis '[Auswahl']],Tabelle7[[#This Row],[Arbeitskreis]])</f>
        <v>1</v>
      </c>
      <c r="I16" s="8">
        <f>SUMIF(Ausgaben[Arbeitskreis '[Auswahl']],Tabelle7[[#This Row],[Arbeitskreis]],Ausgaben[Umfang '[€']])</f>
        <v>-19.2</v>
      </c>
      <c r="J16" s="9">
        <f>IFERROR(Tabelle7[[#This Row],[Ausgaben]]/SUM(Tabelle7[Ausgaben]),0)</f>
        <v>5.4933296100765977E-4</v>
      </c>
      <c r="K16" s="8">
        <f>SUMIF(Einnahmen[Arbeitskreis],Tabelle7[[#This Row],[Arbeitskreis]],Einnahmen[Umfang])</f>
        <v>0</v>
      </c>
      <c r="L16" s="9">
        <f>IFERROR(Tabelle7[[#This Row],[Einnahmen]]/SUM(Tabelle7[Einnahmen]),0)</f>
        <v>0</v>
      </c>
      <c r="M16" s="2">
        <f>Tabelle7[[#This Row],[Ausgaben]]+Tabelle7[[#This Row],[Einnahmen]]</f>
        <v>-19.2</v>
      </c>
    </row>
    <row r="17" spans="1:13" x14ac:dyDescent="0.35">
      <c r="A17" t="str">
        <f>Reference!C10</f>
        <v>Einnahmen</v>
      </c>
      <c r="B17" s="8">
        <f>SUMIF(Finanzplan[Kategorie],AusgabenKategorien[[#This Row],[Kategorie]],Finanzplan[Umfang nach StuPa])</f>
        <v>23000</v>
      </c>
      <c r="C17" s="8">
        <f>SUMIF(Finanzplan[Kategorie],AusgabenKategorien[[#This Row],[Kategorie]],Finanzplan[Umfang aktuelle Kalkulation])</f>
        <v>0</v>
      </c>
      <c r="D17" s="2">
        <f>AusgabenKategorien[[#This Row],[Aktuell]]-AusgabenKategorien[[#This Row],[Beschluss StuPa]]</f>
        <v>-23000</v>
      </c>
      <c r="G17" t="str">
        <f>Reference!A10</f>
        <v>FnB</v>
      </c>
      <c r="H17">
        <f>COUNTIF(Ausgaben[Arbeitskreis '[Auswahl']],Tabelle7[[#This Row],[Arbeitskreis]])</f>
        <v>3</v>
      </c>
      <c r="I17" s="8">
        <f>SUMIF(Ausgaben[Arbeitskreis '[Auswahl']],Tabelle7[[#This Row],[Arbeitskreis]],Ausgaben[Umfang '[€']])</f>
        <v>-615.11</v>
      </c>
      <c r="J17" s="9">
        <f>IFERROR(Tabelle7[[#This Row],[Ausgaben]]/SUM(Tabelle7[Ausgaben]),0)</f>
        <v>1.7598968627365711E-2</v>
      </c>
      <c r="K17" s="8">
        <f>SUMIF(Einnahmen[Arbeitskreis],Tabelle7[[#This Row],[Arbeitskreis]],Einnahmen[Umfang])</f>
        <v>0</v>
      </c>
      <c r="L17" s="9">
        <f>IFERROR(Tabelle7[[#This Row],[Einnahmen]]/SUM(Tabelle7[Einnahmen]),0)</f>
        <v>0</v>
      </c>
      <c r="M17" s="2">
        <f>Tabelle7[[#This Row],[Ausgaben]]+Tabelle7[[#This Row],[Einnahmen]]</f>
        <v>-615.11</v>
      </c>
    </row>
    <row r="18" spans="1:13" x14ac:dyDescent="0.35">
      <c r="A18">
        <f>Reference!C11</f>
        <v>0</v>
      </c>
      <c r="B18" s="8">
        <f>SUMIF(Finanzplan[Kategorie],AusgabenKategorien[[#This Row],[Kategorie]],Finanzplan[Umfang nach StuPa])</f>
        <v>0</v>
      </c>
      <c r="C18" s="8">
        <f>SUMIF(Finanzplan[Kategorie],AusgabenKategorien[[#This Row],[Kategorie]],Finanzplan[Umfang aktuelle Kalkulation])</f>
        <v>0</v>
      </c>
      <c r="D18" s="2">
        <f>AusgabenKategorien[[#This Row],[Aktuell]]-AusgabenKategorien[[#This Row],[Beschluss StuPa]]</f>
        <v>0</v>
      </c>
      <c r="G18" t="str">
        <f>Reference!A11</f>
        <v>Team-Orga</v>
      </c>
      <c r="H18">
        <f>COUNTIF(Ausgaben[Arbeitskreis '[Auswahl']],Tabelle7[[#This Row],[Arbeitskreis]])</f>
        <v>1</v>
      </c>
      <c r="I18" s="8">
        <f>SUMIF(Ausgaben[Arbeitskreis '[Auswahl']],Tabelle7[[#This Row],[Arbeitskreis]],Ausgaben[Umfang '[€']])</f>
        <v>-1693.7</v>
      </c>
      <c r="J18" s="9">
        <f>IFERROR(Tabelle7[[#This Row],[Ausgaben]]/SUM(Tabelle7[Ausgaben]),0)</f>
        <v>4.8458606044722574E-2</v>
      </c>
      <c r="K18" s="8">
        <f>SUMIF(Einnahmen[Arbeitskreis],Tabelle7[[#This Row],[Arbeitskreis]],Einnahmen[Umfang])</f>
        <v>0</v>
      </c>
      <c r="L18" s="9">
        <f>IFERROR(Tabelle7[[#This Row],[Einnahmen]]/SUM(Tabelle7[Einnahmen]),0)</f>
        <v>0</v>
      </c>
      <c r="M18" s="2">
        <f>Tabelle7[[#This Row],[Ausgaben]]+Tabelle7[[#This Row],[Einnahmen]]</f>
        <v>-1693.7</v>
      </c>
    </row>
    <row r="19" spans="1:13" x14ac:dyDescent="0.35">
      <c r="A19">
        <f>Reference!C12</f>
        <v>0</v>
      </c>
      <c r="B19" s="8">
        <f>SUMIF(Finanzplan[Kategorie],AusgabenKategorien[[#This Row],[Kategorie]],Finanzplan[Umfang nach StuPa])</f>
        <v>0</v>
      </c>
      <c r="C19" s="8">
        <f>SUMIF(Finanzplan[Kategorie],AusgabenKategorien[[#This Row],[Kategorie]],Finanzplan[Umfang aktuelle Kalkulation])</f>
        <v>0</v>
      </c>
      <c r="D19" s="2">
        <f>AusgabenKategorien[[#This Row],[Aktuell]]-AusgabenKategorien[[#This Row],[Beschluss StuPa]]</f>
        <v>0</v>
      </c>
      <c r="G19" t="str">
        <f>Reference!A12</f>
        <v>Haupt-Orga</v>
      </c>
      <c r="H19">
        <f>COUNTIF(Ausgaben[Arbeitskreis '[Auswahl']],Tabelle7[[#This Row],[Arbeitskreis]])</f>
        <v>5</v>
      </c>
      <c r="I19" s="8">
        <f>SUMIF(Ausgaben[Arbeitskreis '[Auswahl']],Tabelle7[[#This Row],[Arbeitskreis]],Ausgaben[Umfang '[€']])</f>
        <v>-2031.8</v>
      </c>
      <c r="J19" s="9">
        <f>IFERROR(Tabelle7[[#This Row],[Ausgaben]]/SUM(Tabelle7[Ausgaben]),0)</f>
        <v>5.8132016154966833E-2</v>
      </c>
      <c r="K19" s="8">
        <f>SUMIF(Einnahmen[Arbeitskreis],Tabelle7[[#This Row],[Arbeitskreis]],Einnahmen[Umfang])</f>
        <v>0</v>
      </c>
      <c r="L19" s="9">
        <f>IFERROR(Tabelle7[[#This Row],[Einnahmen]]/SUM(Tabelle7[Einnahmen]),0)</f>
        <v>0</v>
      </c>
      <c r="M19" s="2">
        <f>Tabelle7[[#This Row],[Ausgaben]]+Tabelle7[[#This Row],[Einnahmen]]</f>
        <v>-2031.8</v>
      </c>
    </row>
    <row r="20" spans="1:13" x14ac:dyDescent="0.35">
      <c r="A20">
        <f>Reference!C13</f>
        <v>0</v>
      </c>
      <c r="B20" s="8">
        <f>SUMIF(Finanzplan[Kategorie],AusgabenKategorien[[#This Row],[Kategorie]],Finanzplan[Umfang nach StuPa])</f>
        <v>0</v>
      </c>
      <c r="C20" s="8">
        <f>SUMIF(Finanzplan[Kategorie],AusgabenKategorien[[#This Row],[Kategorie]],Finanzplan[Umfang aktuelle Kalkulation])</f>
        <v>0</v>
      </c>
      <c r="D20" s="2">
        <f>AusgabenKategorien[[#This Row],[Aktuell]]-AusgabenKategorien[[#This Row],[Beschluss StuPa]]</f>
        <v>0</v>
      </c>
      <c r="G20" t="str">
        <f>Reference!A13</f>
        <v>Infrastruktur</v>
      </c>
      <c r="H20">
        <f>COUNTIF(Ausgaben[Arbeitskreis '[Auswahl']],Tabelle7[[#This Row],[Arbeitskreis]])</f>
        <v>7</v>
      </c>
      <c r="I20" s="8">
        <f>SUMIF(Ausgaben[Arbeitskreis '[Auswahl']],Tabelle7[[#This Row],[Arbeitskreis]],Ausgaben[Umfang '[€']])</f>
        <v>-9419.25</v>
      </c>
      <c r="J20" s="9">
        <f>IFERROR(Tabelle7[[#This Row],[Ausgaben]]/SUM(Tabelle7[Ausgaben]),0)</f>
        <v>0.26949502567559375</v>
      </c>
      <c r="K20" s="8">
        <f>SUMIF(Einnahmen[Arbeitskreis],Tabelle7[[#This Row],[Arbeitskreis]],Einnahmen[Umfang])</f>
        <v>0</v>
      </c>
      <c r="L20" s="9">
        <f>IFERROR(Tabelle7[[#This Row],[Einnahmen]]/SUM(Tabelle7[Einnahmen]),0)</f>
        <v>0</v>
      </c>
      <c r="M20" s="2">
        <f>Tabelle7[[#This Row],[Ausgaben]]+Tabelle7[[#This Row],[Einnahmen]]</f>
        <v>-9419.25</v>
      </c>
    </row>
    <row r="21" spans="1:13" x14ac:dyDescent="0.35">
      <c r="G21" t="str">
        <f>Reference!A14</f>
        <v>Dokumentation</v>
      </c>
      <c r="H21">
        <f>COUNTIF(Ausgaben[Arbeitskreis '[Auswahl']],Tabelle7[[#This Row],[Arbeitskreis]])</f>
        <v>0</v>
      </c>
      <c r="I21" s="8">
        <f>SUMIF(Ausgaben[Arbeitskreis '[Auswahl']],Tabelle7[[#This Row],[Arbeitskreis]],Ausgaben[Umfang '[€']])</f>
        <v>0</v>
      </c>
      <c r="J21" s="9">
        <f>IFERROR(Tabelle7[[#This Row],[Ausgaben]]/SUM(Tabelle7[Ausgaben]),0)</f>
        <v>0</v>
      </c>
      <c r="K21" s="8">
        <f>SUMIF(Einnahmen[Arbeitskreis],Tabelle7[[#This Row],[Arbeitskreis]],Einnahmen[Umfang])</f>
        <v>0</v>
      </c>
      <c r="L21" s="9">
        <f>IFERROR(Tabelle7[[#This Row],[Einnahmen]]/SUM(Tabelle7[Einnahmen]),0)</f>
        <v>0</v>
      </c>
      <c r="M21" s="2">
        <f>Tabelle7[[#This Row],[Ausgaben]]+Tabelle7[[#This Row],[Einnahmen]]</f>
        <v>0</v>
      </c>
    </row>
    <row r="22" spans="1:13" x14ac:dyDescent="0.35">
      <c r="G22" t="str">
        <f>Reference!A15</f>
        <v>Nachhaltigkeit</v>
      </c>
      <c r="H22">
        <f>COUNTIF(Ausgaben[Arbeitskreis '[Auswahl']],Tabelle7[[#This Row],[Arbeitskreis]])</f>
        <v>0</v>
      </c>
      <c r="I22" s="8">
        <f>SUMIF(Ausgaben[Arbeitskreis '[Auswahl']],Tabelle7[[#This Row],[Arbeitskreis]],Ausgaben[Umfang '[€']])</f>
        <v>0</v>
      </c>
      <c r="J22" s="9">
        <f>IFERROR(Tabelle7[[#This Row],[Ausgaben]]/SUM(Tabelle7[Ausgaben]),0)</f>
        <v>0</v>
      </c>
      <c r="K22" s="8">
        <f>SUMIF(Einnahmen[Arbeitskreis],Tabelle7[[#This Row],[Arbeitskreis]],Einnahmen[Umfang])</f>
        <v>0</v>
      </c>
      <c r="L22" s="9">
        <f>IFERROR(Tabelle7[[#This Row],[Einnahmen]]/SUM(Tabelle7[Einnahmen]),0)</f>
        <v>0</v>
      </c>
      <c r="M22" s="2">
        <f>Tabelle7[[#This Row],[Ausgaben]]+Tabelle7[[#This Row],[Einnahmen]]</f>
        <v>0</v>
      </c>
    </row>
    <row r="23" spans="1:13" x14ac:dyDescent="0.35">
      <c r="G23" t="str">
        <f>Reference!A16</f>
        <v>Öffentlichkeitsarbeit</v>
      </c>
      <c r="H23">
        <f>COUNTIF(Ausgaben[Arbeitskreis '[Auswahl']],Tabelle7[[#This Row],[Arbeitskreis]])</f>
        <v>7</v>
      </c>
      <c r="I23" s="8">
        <f>SUMIF(Ausgaben[Arbeitskreis '[Auswahl']],Tabelle7[[#This Row],[Arbeitskreis]],Ausgaben[Umfang '[€']])</f>
        <v>-801.03</v>
      </c>
      <c r="J23" s="9">
        <f>IFERROR(Tabelle7[[#This Row],[Ausgaben]]/SUM(Tabelle7[Ausgaben]),0)</f>
        <v>2.2918342799789881E-2</v>
      </c>
      <c r="K23" s="8">
        <f>SUMIF(Einnahmen[Arbeitskreis],Tabelle7[[#This Row],[Arbeitskreis]],Einnahmen[Umfang])</f>
        <v>0</v>
      </c>
      <c r="L23" s="9">
        <f>IFERROR(Tabelle7[[#This Row],[Einnahmen]]/SUM(Tabelle7[Einnahmen]),0)</f>
        <v>0</v>
      </c>
      <c r="M23" s="2">
        <f>Tabelle7[[#This Row],[Ausgaben]]+Tabelle7[[#This Row],[Einnahmen]]</f>
        <v>-801.03</v>
      </c>
    </row>
    <row r="24" spans="1:13" x14ac:dyDescent="0.35">
      <c r="G24">
        <f>Reference!A17</f>
        <v>0</v>
      </c>
      <c r="H24">
        <f>COUNTIF(Ausgaben[Arbeitskreis '[Auswahl']],Tabelle7[[#This Row],[Arbeitskreis]])</f>
        <v>0</v>
      </c>
      <c r="I24" s="8">
        <f>SUMIF(Ausgaben[Arbeitskreis '[Auswahl']],Tabelle7[[#This Row],[Arbeitskreis]],Ausgaben[Umfang '[€']])</f>
        <v>0</v>
      </c>
      <c r="J24" s="9">
        <f>IFERROR(Tabelle7[[#This Row],[Ausgaben]]/SUM(Tabelle7[Ausgaben]),0)</f>
        <v>0</v>
      </c>
      <c r="K24" s="8">
        <f>SUMIF(Einnahmen[Arbeitskreis],Tabelle7[[#This Row],[Arbeitskreis]],Einnahmen[Umfang])</f>
        <v>0</v>
      </c>
      <c r="L24" s="9">
        <f>IFERROR(Tabelle7[[#This Row],[Einnahmen]]/SUM(Tabelle7[Einnahmen]),0)</f>
        <v>0</v>
      </c>
      <c r="M24" s="2">
        <f>Tabelle7[[#This Row],[Ausgaben]]+Tabelle7[[#This Row],[Einnahmen]]</f>
        <v>0</v>
      </c>
    </row>
    <row r="28" spans="1:13" ht="17" x14ac:dyDescent="0.4">
      <c r="A28" s="5" t="s">
        <v>1</v>
      </c>
      <c r="B28" s="5"/>
      <c r="C28" s="5"/>
      <c r="D28" s="5"/>
      <c r="G28" s="5" t="s">
        <v>2</v>
      </c>
      <c r="H28" s="5"/>
      <c r="I28" s="5"/>
      <c r="J28" s="5"/>
    </row>
    <row r="29" spans="1:13" x14ac:dyDescent="0.35">
      <c r="A29" t="s">
        <v>16</v>
      </c>
      <c r="B29" t="s">
        <v>15</v>
      </c>
      <c r="C29" t="s">
        <v>17</v>
      </c>
      <c r="D29" t="s">
        <v>18</v>
      </c>
      <c r="G29" t="s">
        <v>16</v>
      </c>
      <c r="H29" t="s">
        <v>15</v>
      </c>
      <c r="I29" t="s">
        <v>17</v>
      </c>
      <c r="J29" t="s">
        <v>18</v>
      </c>
    </row>
    <row r="30" spans="1:13" x14ac:dyDescent="0.35">
      <c r="A30" t="s">
        <v>19</v>
      </c>
      <c r="B30">
        <f>COUNTA(Ausgaben[Position])</f>
        <v>56</v>
      </c>
      <c r="G30" t="s">
        <v>19</v>
      </c>
    </row>
    <row r="31" spans="1:13" x14ac:dyDescent="0.35">
      <c r="A31" t="s">
        <v>20</v>
      </c>
      <c r="B31">
        <f>COUNTA(Ausgaben[Position])</f>
        <v>56</v>
      </c>
      <c r="G31" t="s">
        <v>21</v>
      </c>
    </row>
    <row r="32" spans="1:13" x14ac:dyDescent="0.35">
      <c r="A32" t="s">
        <v>22</v>
      </c>
      <c r="B32">
        <f>COUNTA(Ausgaben[Position])</f>
        <v>56</v>
      </c>
      <c r="G32" t="s">
        <v>23</v>
      </c>
    </row>
  </sheetData>
  <conditionalFormatting sqref="H12:H24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{000A00DC-00E3-4C68-BA3E-003A003200B2}</x14:id>
        </ext>
      </extLst>
    </cfRule>
  </conditionalFormatting>
  <conditionalFormatting sqref="J12:J2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{000C0026-008B-4A5A-B62A-00570070005F}</x14:id>
        </ext>
      </extLst>
    </cfRule>
  </conditionalFormatting>
  <conditionalFormatting sqref="L12:L2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{007800C0-0028-4B8D-A1A1-001D00680093}</x14:id>
        </ext>
      </extLst>
    </cfRule>
  </conditionalFormatting>
  <pageMargins left="0.7" right="0.7" top="0.78740157500000008" bottom="0.78740157500000008" header="0.3" footer="0.3"/>
  <pageSetup paperSize="9" orientation="portrait"/>
  <drawing r:id="rId1"/>
  <tableParts count="4">
    <tablePart r:id="rId2"/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00A00DC-00E3-4C68-BA3E-003A003200B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indexed="2"/>
              <x14:negativeBorderColor indexed="2"/>
              <x14:axisColor indexed="64"/>
            </x14:dataBar>
          </x14:cfRule>
          <xm:sqref>H12:H24</xm:sqref>
        </x14:conditionalFormatting>
        <x14:conditionalFormatting xmlns:xm="http://schemas.microsoft.com/office/excel/2006/main">
          <x14:cfRule type="dataBar" id="{000C0026-008B-4A5A-B62A-00570070005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indexed="2"/>
              <x14:negativeBorderColor indexed="2"/>
              <x14:axisColor indexed="64"/>
            </x14:dataBar>
          </x14:cfRule>
          <xm:sqref>J12:J24</xm:sqref>
        </x14:conditionalFormatting>
        <x14:conditionalFormatting xmlns:xm="http://schemas.microsoft.com/office/excel/2006/main">
          <x14:cfRule type="dataBar" id="{007800C0-0028-4B8D-A1A1-001D0068009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indexed="2"/>
              <x14:negativeBorderColor indexed="2"/>
              <x14:axisColor indexed="64"/>
            </x14:dataBar>
          </x14:cfRule>
          <xm:sqref>L12:L24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3"/>
  <sheetViews>
    <sheetView tabSelected="1" zoomScale="70" zoomScaleNormal="70" workbookViewId="0">
      <selection activeCell="G8" sqref="G8"/>
    </sheetView>
  </sheetViews>
  <sheetFormatPr baseColWidth="10" defaultColWidth="8.90625" defaultRowHeight="14.5" x14ac:dyDescent="0.35"/>
  <cols>
    <col min="1" max="1" width="29.08984375" customWidth="1"/>
    <col min="2" max="2" width="17" customWidth="1"/>
    <col min="3" max="3" width="21" customWidth="1"/>
    <col min="4" max="10" width="18.81640625" customWidth="1"/>
    <col min="11" max="11" width="65.453125" customWidth="1"/>
    <col min="12" max="12" width="11" customWidth="1"/>
    <col min="16" max="16" width="12.54296875" customWidth="1"/>
    <col min="17" max="17" width="12.90625" customWidth="1"/>
    <col min="18" max="18" width="14.1796875" customWidth="1"/>
    <col min="19" max="19" width="14.6328125" customWidth="1"/>
  </cols>
  <sheetData>
    <row r="1" spans="1:11" ht="19.5" x14ac:dyDescent="0.45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3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4" spans="1:11" s="10" customFormat="1" ht="58.75" customHeight="1" x14ac:dyDescent="0.35">
      <c r="A4" s="10" t="s">
        <v>26</v>
      </c>
      <c r="B4" s="10" t="s">
        <v>27</v>
      </c>
      <c r="C4" s="10" t="s">
        <v>7</v>
      </c>
      <c r="D4" s="10" t="s">
        <v>28</v>
      </c>
      <c r="E4" s="10" t="s">
        <v>29</v>
      </c>
      <c r="F4" s="10" t="s">
        <v>30</v>
      </c>
      <c r="G4" s="10" t="s">
        <v>31</v>
      </c>
      <c r="H4" s="10" t="s">
        <v>32</v>
      </c>
      <c r="I4" s="10" t="s">
        <v>33</v>
      </c>
      <c r="J4" s="10" t="s">
        <v>34</v>
      </c>
      <c r="K4" s="10" t="s">
        <v>35</v>
      </c>
    </row>
    <row r="5" spans="1:11" x14ac:dyDescent="0.35">
      <c r="A5" t="s">
        <v>36</v>
      </c>
      <c r="B5" t="s">
        <v>37</v>
      </c>
      <c r="C5" t="s">
        <v>38</v>
      </c>
      <c r="D5" s="8">
        <v>-15000</v>
      </c>
      <c r="E5" s="11">
        <f>SUMIF(Ausgaben[Kostenstelle '[Auswahl']],Finanzplan[[#This Row],[Abkürzung Kostenstelle]],Ausgaben[Umfang '[€']])+SUMIF(Einnahmen[Kostenstelle],Finanzplan[[#This Row],[Abkürzung Kostenstelle]],Einnahmen[Umfang])</f>
        <v>-13263.65</v>
      </c>
      <c r="F5" s="8">
        <f>Finanzplan[[#This Row],[Umfang aktuelle Kalkulation]]-Finanzplan[[#This Row],[Umfang nach StuPa]]</f>
        <v>1736.3500000000004</v>
      </c>
      <c r="G5" s="9">
        <f>IFERROR(Finanzplan[[#This Row],[Umfang aktuelle Kalkulation]]/Finanzplan[[#This Row],[Umfang nach StuPa]],1)</f>
        <v>0.88424333333333327</v>
      </c>
      <c r="H5" s="12">
        <f>COUNTIF(Ausgaben[Kostenstelle '[Auswahl']],Finanzplan[[#This Row],[Abkürzung Kostenstelle]])+COUNTIF(Einnahmen[Kostenstelle],Finanzplan[[#This Row],[Abkürzung Kostenstelle]])</f>
        <v>21</v>
      </c>
      <c r="I5" s="13">
        <v>-13800</v>
      </c>
      <c r="J5" s="13">
        <f>Finanzplan[[#This Row],[Umfang aktuelle Kalkulation]]-Finanzplan[[#This Row],[Änderungsplan]]</f>
        <v>536.35000000000036</v>
      </c>
      <c r="K5" t="s">
        <v>39</v>
      </c>
    </row>
    <row r="6" spans="1:11" x14ac:dyDescent="0.35">
      <c r="A6" t="s">
        <v>40</v>
      </c>
      <c r="B6" t="s">
        <v>41</v>
      </c>
      <c r="C6" t="s">
        <v>38</v>
      </c>
      <c r="D6" s="8">
        <v>-1100</v>
      </c>
      <c r="E6" s="11">
        <f>SUMIF(Ausgaben[Kostenstelle '[Auswahl']],Finanzplan[[#This Row],[Abkürzung Kostenstelle]],Ausgaben[Umfang '[€']])+SUMIF(Einnahmen[Kostenstelle],Finanzplan[[#This Row],[Abkürzung Kostenstelle]],Einnahmen[Umfang])</f>
        <v>0</v>
      </c>
      <c r="F6" s="8">
        <f>Finanzplan[[#This Row],[Umfang aktuelle Kalkulation]]-Finanzplan[[#This Row],[Umfang nach StuPa]]</f>
        <v>1100</v>
      </c>
      <c r="G6" s="9">
        <f>IFERROR(Finanzplan[[#This Row],[Umfang aktuelle Kalkulation]]/Finanzplan[[#This Row],[Umfang nach StuPa]],1)</f>
        <v>0</v>
      </c>
      <c r="H6" s="12">
        <f>COUNTIF(Ausgaben[Kostenstelle '[Auswahl']],Finanzplan[[#This Row],[Abkürzung Kostenstelle]])+COUNTIF(Einnahmen[Kostenstelle],Finanzplan[[#This Row],[Abkürzung Kostenstelle]])</f>
        <v>0</v>
      </c>
      <c r="I6" s="13">
        <v>-550</v>
      </c>
      <c r="J6" s="13">
        <f>Finanzplan[[#This Row],[Umfang aktuelle Kalkulation]]-Finanzplan[[#This Row],[Änderungsplan]]</f>
        <v>550</v>
      </c>
      <c r="K6" t="s">
        <v>42</v>
      </c>
    </row>
    <row r="7" spans="1:11" x14ac:dyDescent="0.35">
      <c r="A7" t="s">
        <v>43</v>
      </c>
      <c r="B7" t="s">
        <v>44</v>
      </c>
      <c r="C7" t="s">
        <v>38</v>
      </c>
      <c r="D7" s="8">
        <v>-2000</v>
      </c>
      <c r="E7" s="11">
        <f>SUMIF(Ausgaben[Kostenstelle '[Auswahl']],Finanzplan[[#This Row],[Abkürzung Kostenstelle]],Ausgaben[Umfang '[€']])+SUMIF(Einnahmen[Kostenstelle],Finanzplan[[#This Row],[Abkürzung Kostenstelle]],Einnahmen[Umfang])</f>
        <v>-250</v>
      </c>
      <c r="F7" s="8">
        <f>Finanzplan[[#This Row],[Umfang aktuelle Kalkulation]]-Finanzplan[[#This Row],[Umfang nach StuPa]]</f>
        <v>1750</v>
      </c>
      <c r="G7" s="9">
        <f>IFERROR(Finanzplan[[#This Row],[Umfang aktuelle Kalkulation]]/Finanzplan[[#This Row],[Umfang nach StuPa]],1)</f>
        <v>0.125</v>
      </c>
      <c r="H7" s="12">
        <f>COUNTIF(Ausgaben[Kostenstelle '[Auswahl']],Finanzplan[[#This Row],[Abkürzung Kostenstelle]])+COUNTIF(Einnahmen[Kostenstelle],Finanzplan[[#This Row],[Abkürzung Kostenstelle]])</f>
        <v>1</v>
      </c>
      <c r="I7" s="13">
        <v>-250</v>
      </c>
      <c r="J7" s="13">
        <f>Finanzplan[[#This Row],[Umfang aktuelle Kalkulation]]-Finanzplan[[#This Row],[Änderungsplan]]</f>
        <v>0</v>
      </c>
    </row>
    <row r="8" spans="1:11" x14ac:dyDescent="0.35">
      <c r="A8" t="s">
        <v>45</v>
      </c>
      <c r="B8" t="s">
        <v>46</v>
      </c>
      <c r="C8" t="s">
        <v>38</v>
      </c>
      <c r="D8" s="8">
        <v>-800</v>
      </c>
      <c r="E8" s="11">
        <f>SUMIF(Ausgaben[Kostenstelle '[Auswahl']],Finanzplan[[#This Row],[Abkürzung Kostenstelle]],Ausgaben[Umfang '[€']])+SUMIF(Einnahmen[Kostenstelle],Finanzplan[[#This Row],[Abkürzung Kostenstelle]],Einnahmen[Umfang])</f>
        <v>-633.65</v>
      </c>
      <c r="F8" s="8">
        <f>Finanzplan[[#This Row],[Umfang aktuelle Kalkulation]]-Finanzplan[[#This Row],[Umfang nach StuPa]]</f>
        <v>166.35000000000002</v>
      </c>
      <c r="G8" s="9">
        <f>IFERROR(Finanzplan[[#This Row],[Umfang aktuelle Kalkulation]]/Finanzplan[[#This Row],[Umfang nach StuPa]],1)</f>
        <v>0.7920625</v>
      </c>
      <c r="H8" s="12">
        <f>COUNTIF(Ausgaben[Kostenstelle '[Auswahl']],Finanzplan[[#This Row],[Abkürzung Kostenstelle]])+COUNTIF(Einnahmen[Kostenstelle],Finanzplan[[#This Row],[Abkürzung Kostenstelle]])</f>
        <v>1</v>
      </c>
      <c r="I8" s="13">
        <v>-800</v>
      </c>
      <c r="J8" s="13">
        <f>Finanzplan[[#This Row],[Umfang aktuelle Kalkulation]]-Finanzplan[[#This Row],[Änderungsplan]]</f>
        <v>166.35000000000002</v>
      </c>
      <c r="K8" t="s">
        <v>47</v>
      </c>
    </row>
    <row r="9" spans="1:11" x14ac:dyDescent="0.35">
      <c r="A9" t="s">
        <v>48</v>
      </c>
      <c r="B9" t="s">
        <v>49</v>
      </c>
      <c r="C9" t="s">
        <v>38</v>
      </c>
      <c r="D9" s="8">
        <v>-15000</v>
      </c>
      <c r="E9" s="11">
        <f>SUMIF(Ausgaben[Kostenstelle '[Auswahl']],Finanzplan[[#This Row],[Abkürzung Kostenstelle]],Ausgaben[Umfang '[€']])+SUMIF(Einnahmen[Kostenstelle],Finanzplan[[#This Row],[Abkürzung Kostenstelle]],Einnahmen[Umfang])</f>
        <v>-14106.26</v>
      </c>
      <c r="F9" s="8">
        <f>Finanzplan[[#This Row],[Umfang aktuelle Kalkulation]]-Finanzplan[[#This Row],[Umfang nach StuPa]]</f>
        <v>893.73999999999978</v>
      </c>
      <c r="G9" s="9">
        <f>IFERROR(Finanzplan[[#This Row],[Umfang aktuelle Kalkulation]]/Finanzplan[[#This Row],[Umfang nach StuPa]],1)</f>
        <v>0.94041733333333333</v>
      </c>
      <c r="H9" s="12">
        <f>COUNTIF(Ausgaben[Kostenstelle '[Auswahl']],Finanzplan[[#This Row],[Abkürzung Kostenstelle]])+COUNTIF(Einnahmen[Kostenstelle],Finanzplan[[#This Row],[Abkürzung Kostenstelle]])</f>
        <v>2</v>
      </c>
      <c r="I9" s="13">
        <v>-14500</v>
      </c>
      <c r="J9" s="13">
        <f>Finanzplan[[#This Row],[Umfang aktuelle Kalkulation]]-Finanzplan[[#This Row],[Änderungsplan]]</f>
        <v>393.73999999999978</v>
      </c>
      <c r="K9" t="s">
        <v>50</v>
      </c>
    </row>
    <row r="10" spans="1:11" x14ac:dyDescent="0.35">
      <c r="A10" t="s">
        <v>51</v>
      </c>
      <c r="B10" t="s">
        <v>52</v>
      </c>
      <c r="C10" t="s">
        <v>38</v>
      </c>
      <c r="D10" s="8">
        <v>-3500</v>
      </c>
      <c r="E10" s="11">
        <f>SUMIF(Ausgaben[Kostenstelle '[Auswahl']],Finanzplan[[#This Row],[Abkürzung Kostenstelle]],Ausgaben[Umfang '[€']])+SUMIF(Einnahmen[Kostenstelle],Finanzplan[[#This Row],[Abkürzung Kostenstelle]],Einnahmen[Umfang])</f>
        <v>-2761.4</v>
      </c>
      <c r="F10" s="8">
        <f>Finanzplan[[#This Row],[Umfang aktuelle Kalkulation]]-Finanzplan[[#This Row],[Umfang nach StuPa]]</f>
        <v>738.59999999999991</v>
      </c>
      <c r="G10" s="9">
        <f>IFERROR(Finanzplan[[#This Row],[Umfang aktuelle Kalkulation]]/Finanzplan[[#This Row],[Umfang nach StuPa]],1)</f>
        <v>0.78897142857142855</v>
      </c>
      <c r="H10" s="12">
        <f>COUNTIF(Ausgaben[Kostenstelle '[Auswahl']],Finanzplan[[#This Row],[Abkürzung Kostenstelle]])+COUNTIF(Einnahmen[Kostenstelle],Finanzplan[[#This Row],[Abkürzung Kostenstelle]])</f>
        <v>2</v>
      </c>
      <c r="I10" s="13">
        <v>-3000</v>
      </c>
      <c r="J10" s="13">
        <f>Finanzplan[[#This Row],[Umfang aktuelle Kalkulation]]-Finanzplan[[#This Row],[Änderungsplan]]</f>
        <v>238.59999999999991</v>
      </c>
      <c r="K10" t="s">
        <v>53</v>
      </c>
    </row>
    <row r="11" spans="1:11" x14ac:dyDescent="0.35">
      <c r="A11" t="s">
        <v>54</v>
      </c>
      <c r="B11" t="s">
        <v>55</v>
      </c>
      <c r="C11" t="s">
        <v>38</v>
      </c>
      <c r="D11" s="8">
        <v>-300</v>
      </c>
      <c r="E11" s="11">
        <f>SUMIF(Ausgaben[Kostenstelle '[Auswahl']],Finanzplan[[#This Row],[Abkürzung Kostenstelle]],Ausgaben[Umfang '[€']])+SUMIF(Einnahmen[Kostenstelle],Finanzplan[[#This Row],[Abkürzung Kostenstelle]],Einnahmen[Umfang])</f>
        <v>0</v>
      </c>
      <c r="F11" s="8">
        <f>Finanzplan[[#This Row],[Umfang aktuelle Kalkulation]]-Finanzplan[[#This Row],[Umfang nach StuPa]]</f>
        <v>300</v>
      </c>
      <c r="G11" s="9">
        <f>IFERROR(Finanzplan[[#This Row],[Umfang aktuelle Kalkulation]]/Finanzplan[[#This Row],[Umfang nach StuPa]],1)</f>
        <v>0</v>
      </c>
      <c r="H11" s="12">
        <f>COUNTIF(Ausgaben[Kostenstelle '[Auswahl']],Finanzplan[[#This Row],[Abkürzung Kostenstelle]])+COUNTIF(Einnahmen[Kostenstelle],Finanzplan[[#This Row],[Abkürzung Kostenstelle]])</f>
        <v>0</v>
      </c>
      <c r="I11" s="29">
        <v>-600</v>
      </c>
      <c r="J11" s="13">
        <f>Finanzplan[[#This Row],[Umfang aktuelle Kalkulation]]-Finanzplan[[#This Row],[Änderungsplan]]</f>
        <v>600</v>
      </c>
    </row>
    <row r="12" spans="1:11" x14ac:dyDescent="0.35">
      <c r="A12" t="s">
        <v>56</v>
      </c>
      <c r="B12" t="s">
        <v>57</v>
      </c>
      <c r="C12" t="s">
        <v>38</v>
      </c>
      <c r="D12" s="8">
        <v>-140</v>
      </c>
      <c r="E12" s="11">
        <f>SUMIF(Ausgaben[Kostenstelle '[Auswahl']],Finanzplan[[#This Row],[Abkürzung Kostenstelle]],Ausgaben[Umfang '[€']])+SUMIF(Einnahmen[Kostenstelle],Finanzplan[[#This Row],[Abkürzung Kostenstelle]],Einnahmen[Umfang])</f>
        <v>-76</v>
      </c>
      <c r="F12" s="8">
        <f>Finanzplan[[#This Row],[Umfang aktuelle Kalkulation]]-Finanzplan[[#This Row],[Umfang nach StuPa]]</f>
        <v>64</v>
      </c>
      <c r="G12" s="9">
        <f>IFERROR(Finanzplan[[#This Row],[Umfang aktuelle Kalkulation]]/Finanzplan[[#This Row],[Umfang nach StuPa]],1)</f>
        <v>0.54285714285714282</v>
      </c>
      <c r="H12" s="12">
        <f>COUNTIF(Ausgaben[Kostenstelle '[Auswahl']],Finanzplan[[#This Row],[Abkürzung Kostenstelle]])+COUNTIF(Einnahmen[Kostenstelle],Finanzplan[[#This Row],[Abkürzung Kostenstelle]])</f>
        <v>4</v>
      </c>
      <c r="I12" s="13">
        <v>-76</v>
      </c>
      <c r="J12" s="13">
        <f>Finanzplan[[#This Row],[Umfang aktuelle Kalkulation]]-Finanzplan[[#This Row],[Änderungsplan]]</f>
        <v>0</v>
      </c>
      <c r="K12" t="s">
        <v>58</v>
      </c>
    </row>
    <row r="13" spans="1:11" x14ac:dyDescent="0.35">
      <c r="A13" t="s">
        <v>59</v>
      </c>
      <c r="B13" t="s">
        <v>60</v>
      </c>
      <c r="C13" t="s">
        <v>38</v>
      </c>
      <c r="D13" s="8">
        <v>-1200</v>
      </c>
      <c r="E13" s="11">
        <f>SUMIF(Ausgaben[Kostenstelle '[Auswahl']],Finanzplan[[#This Row],[Abkürzung Kostenstelle]],Ausgaben[Umfang '[€']])+SUMIF(Einnahmen[Kostenstelle],Finanzplan[[#This Row],[Abkürzung Kostenstelle]],Einnahmen[Umfang])</f>
        <v>-1843.6000000000001</v>
      </c>
      <c r="F13" s="8">
        <f>Finanzplan[[#This Row],[Umfang aktuelle Kalkulation]]-Finanzplan[[#This Row],[Umfang nach StuPa]]</f>
        <v>-643.60000000000014</v>
      </c>
      <c r="G13" s="9">
        <f>IFERROR(Finanzplan[[#This Row],[Umfang aktuelle Kalkulation]]/Finanzplan[[#This Row],[Umfang nach StuPa]],1)</f>
        <v>1.5363333333333336</v>
      </c>
      <c r="H13" s="12">
        <f>COUNTIF(Ausgaben[Kostenstelle '[Auswahl']],Finanzplan[[#This Row],[Abkürzung Kostenstelle]])+COUNTIF(Einnahmen[Kostenstelle],Finanzplan[[#This Row],[Abkürzung Kostenstelle]])</f>
        <v>2</v>
      </c>
      <c r="I13" s="13">
        <v>-2500</v>
      </c>
      <c r="J13" s="13">
        <f>Finanzplan[[#This Row],[Umfang aktuelle Kalkulation]]-Finanzplan[[#This Row],[Änderungsplan]]</f>
        <v>656.39999999999986</v>
      </c>
      <c r="K13" t="s">
        <v>61</v>
      </c>
    </row>
    <row r="14" spans="1:11" x14ac:dyDescent="0.35">
      <c r="A14" t="s">
        <v>62</v>
      </c>
      <c r="B14" t="s">
        <v>63</v>
      </c>
      <c r="C14" t="s">
        <v>38</v>
      </c>
      <c r="D14" s="8">
        <v>-2000</v>
      </c>
      <c r="E14" s="11">
        <f>SUMIF(Ausgaben[Kostenstelle '[Auswahl']],Finanzplan[[#This Row],[Abkürzung Kostenstelle]],Ausgaben[Umfang '[€']])+SUMIF(Einnahmen[Kostenstelle],Finanzplan[[#This Row],[Abkürzung Kostenstelle]],Einnahmen[Umfang])</f>
        <v>-19.53</v>
      </c>
      <c r="F14" s="8">
        <f>Finanzplan[[#This Row],[Umfang aktuelle Kalkulation]]-Finanzplan[[#This Row],[Umfang nach StuPa]]</f>
        <v>1980.47</v>
      </c>
      <c r="G14" s="9">
        <f>IFERROR(Finanzplan[[#This Row],[Umfang aktuelle Kalkulation]]/Finanzplan[[#This Row],[Umfang nach StuPa]],1)</f>
        <v>9.7650000000000011E-3</v>
      </c>
      <c r="H14" s="12">
        <f>COUNTIF(Ausgaben[Kostenstelle '[Auswahl']],Finanzplan[[#This Row],[Abkürzung Kostenstelle]])+COUNTIF(Einnahmen[Kostenstelle],Finanzplan[[#This Row],[Abkürzung Kostenstelle]])</f>
        <v>2</v>
      </c>
      <c r="I14" s="13">
        <v>-2500</v>
      </c>
      <c r="J14" s="13">
        <f>Finanzplan[[#This Row],[Umfang aktuelle Kalkulation]]-Finanzplan[[#This Row],[Änderungsplan]]</f>
        <v>2480.4699999999998</v>
      </c>
      <c r="K14" t="s">
        <v>64</v>
      </c>
    </row>
    <row r="15" spans="1:11" x14ac:dyDescent="0.35">
      <c r="A15" t="s">
        <v>65</v>
      </c>
      <c r="B15" t="s">
        <v>66</v>
      </c>
      <c r="C15" t="s">
        <v>38</v>
      </c>
      <c r="D15" s="8">
        <v>-200</v>
      </c>
      <c r="E15" s="11">
        <f>SUMIF(Ausgaben[Kostenstelle '[Auswahl']],Finanzplan[[#This Row],[Abkürzung Kostenstelle]],Ausgaben[Umfang '[€']])+SUMIF(Einnahmen[Kostenstelle],Finanzplan[[#This Row],[Abkürzung Kostenstelle]],Einnahmen[Umfang])</f>
        <v>-166.6</v>
      </c>
      <c r="F15" s="8">
        <f>Finanzplan[[#This Row],[Umfang aktuelle Kalkulation]]-Finanzplan[[#This Row],[Umfang nach StuPa]]</f>
        <v>33.400000000000006</v>
      </c>
      <c r="G15" s="9">
        <f>IFERROR(Finanzplan[[#This Row],[Umfang aktuelle Kalkulation]]/Finanzplan[[#This Row],[Umfang nach StuPa]],1)</f>
        <v>0.83299999999999996</v>
      </c>
      <c r="H15" s="12">
        <f>COUNTIF(Ausgaben[Kostenstelle '[Auswahl']],Finanzplan[[#This Row],[Abkürzung Kostenstelle]])+COUNTIF(Einnahmen[Kostenstelle],Finanzplan[[#This Row],[Abkürzung Kostenstelle]])</f>
        <v>1</v>
      </c>
      <c r="I15" s="13">
        <v>-200</v>
      </c>
      <c r="J15" s="13">
        <f>Finanzplan[[#This Row],[Umfang aktuelle Kalkulation]]-Finanzplan[[#This Row],[Änderungsplan]]</f>
        <v>33.400000000000006</v>
      </c>
      <c r="K15" t="s">
        <v>67</v>
      </c>
    </row>
    <row r="16" spans="1:11" x14ac:dyDescent="0.35">
      <c r="A16" t="s">
        <v>68</v>
      </c>
      <c r="B16" t="s">
        <v>69</v>
      </c>
      <c r="C16" t="s">
        <v>70</v>
      </c>
      <c r="D16" s="8">
        <v>-3000</v>
      </c>
      <c r="E16" s="11">
        <f>SUMIF(Ausgaben[Kostenstelle '[Auswahl']],Finanzplan[[#This Row],[Abkürzung Kostenstelle]],Ausgaben[Umfang '[€']])+SUMIF(Einnahmen[Kostenstelle],Finanzplan[[#This Row],[Abkürzung Kostenstelle]],Einnahmen[Umfang])</f>
        <v>-1725</v>
      </c>
      <c r="F16" s="8">
        <f>Finanzplan[[#This Row],[Umfang aktuelle Kalkulation]]-Finanzplan[[#This Row],[Umfang nach StuPa]]</f>
        <v>1275</v>
      </c>
      <c r="G16" s="9">
        <f>IFERROR(Finanzplan[[#This Row],[Umfang aktuelle Kalkulation]]/Finanzplan[[#This Row],[Umfang nach StuPa]],1)</f>
        <v>0.57499999999999996</v>
      </c>
      <c r="H16" s="12">
        <f>COUNTIF(Ausgaben[Kostenstelle '[Auswahl']],Finanzplan[[#This Row],[Abkürzung Kostenstelle]])+COUNTIF(Einnahmen[Kostenstelle],Finanzplan[[#This Row],[Abkürzung Kostenstelle]])</f>
        <v>1</v>
      </c>
      <c r="I16" s="13">
        <v>-1725</v>
      </c>
      <c r="J16" s="13">
        <f>Finanzplan[[#This Row],[Umfang aktuelle Kalkulation]]-Finanzplan[[#This Row],[Änderungsplan]]</f>
        <v>0</v>
      </c>
      <c r="K16" t="s">
        <v>71</v>
      </c>
    </row>
    <row r="17" spans="1:11" x14ac:dyDescent="0.35">
      <c r="A17" t="s">
        <v>72</v>
      </c>
      <c r="B17" t="s">
        <v>73</v>
      </c>
      <c r="C17" t="s">
        <v>70</v>
      </c>
      <c r="D17" s="8">
        <v>-4000</v>
      </c>
      <c r="E17" s="11">
        <f>SUMIF(Ausgaben[Kostenstelle '[Auswahl']],Finanzplan[[#This Row],[Abkürzung Kostenstelle]],Ausgaben[Umfang '[€']])+SUMIF(Einnahmen[Kostenstelle],Finanzplan[[#This Row],[Abkürzung Kostenstelle]],Einnahmen[Umfang])</f>
        <v>-3488.9</v>
      </c>
      <c r="F17" s="8">
        <f>Finanzplan[[#This Row],[Umfang aktuelle Kalkulation]]-Finanzplan[[#This Row],[Umfang nach StuPa]]</f>
        <v>511.09999999999991</v>
      </c>
      <c r="G17" s="9">
        <f>IFERROR(Finanzplan[[#This Row],[Umfang aktuelle Kalkulation]]/Finanzplan[[#This Row],[Umfang nach StuPa]],1)</f>
        <v>0.87222500000000003</v>
      </c>
      <c r="H17" s="12">
        <f>COUNTIF(Ausgaben[Kostenstelle '[Auswahl']],Finanzplan[[#This Row],[Abkürzung Kostenstelle]])+COUNTIF(Einnahmen[Kostenstelle],Finanzplan[[#This Row],[Abkürzung Kostenstelle]])</f>
        <v>1</v>
      </c>
      <c r="I17" s="13">
        <v>-4500</v>
      </c>
      <c r="J17" s="13">
        <f>Finanzplan[[#This Row],[Umfang aktuelle Kalkulation]]-Finanzplan[[#This Row],[Änderungsplan]]</f>
        <v>1011.0999999999999</v>
      </c>
      <c r="K17" t="s">
        <v>74</v>
      </c>
    </row>
    <row r="18" spans="1:11" x14ac:dyDescent="0.35">
      <c r="A18" t="s">
        <v>75</v>
      </c>
      <c r="B18" t="s">
        <v>76</v>
      </c>
      <c r="C18" t="s">
        <v>70</v>
      </c>
      <c r="D18" s="8">
        <v>-2000</v>
      </c>
      <c r="E18" s="11">
        <f>SUMIF(Ausgaben[Kostenstelle '[Auswahl']],Finanzplan[[#This Row],[Abkürzung Kostenstelle]],Ausgaben[Umfang '[€']])+SUMIF(Einnahmen[Kostenstelle],Finanzplan[[#This Row],[Abkürzung Kostenstelle]],Einnahmen[Umfang])</f>
        <v>-1850</v>
      </c>
      <c r="F18" s="8">
        <f>Finanzplan[[#This Row],[Umfang aktuelle Kalkulation]]-Finanzplan[[#This Row],[Umfang nach StuPa]]</f>
        <v>150</v>
      </c>
      <c r="G18" s="9">
        <f>IFERROR(Finanzplan[[#This Row],[Umfang aktuelle Kalkulation]]/Finanzplan[[#This Row],[Umfang nach StuPa]],1)</f>
        <v>0.92500000000000004</v>
      </c>
      <c r="H18" s="12">
        <f>COUNTIF(Ausgaben[Kostenstelle '[Auswahl']],Finanzplan[[#This Row],[Abkürzung Kostenstelle]])+COUNTIF(Einnahmen[Kostenstelle],Finanzplan[[#This Row],[Abkürzung Kostenstelle]])</f>
        <v>2</v>
      </c>
      <c r="I18" s="29">
        <v>-1850</v>
      </c>
      <c r="J18" s="13">
        <f>Finanzplan[[#This Row],[Umfang aktuelle Kalkulation]]-Finanzplan[[#This Row],[Änderungsplan]]</f>
        <v>0</v>
      </c>
      <c r="K18" t="s">
        <v>77</v>
      </c>
    </row>
    <row r="19" spans="1:11" x14ac:dyDescent="0.35">
      <c r="A19" t="s">
        <v>78</v>
      </c>
      <c r="B19" t="s">
        <v>79</v>
      </c>
      <c r="C19" t="s">
        <v>70</v>
      </c>
      <c r="D19" s="8">
        <v>-500</v>
      </c>
      <c r="E19" s="8">
        <f>SUMIF(Ausgaben[Kostenstelle '[Auswahl']],Finanzplan[[#This Row],[Abkürzung Kostenstelle]],Ausgaben[Umfang '[€']])+SUMIF(Einnahmen[Kostenstelle],Finanzplan[[#This Row],[Abkürzung Kostenstelle]],Einnahmen[Umfang])</f>
        <v>-981.75</v>
      </c>
      <c r="F19" s="8">
        <f>Finanzplan[[#This Row],[Umfang aktuelle Kalkulation]]-Finanzplan[[#This Row],[Umfang nach StuPa]]</f>
        <v>-481.75</v>
      </c>
      <c r="G19" s="9">
        <f>IFERROR(Finanzplan[[#This Row],[Umfang aktuelle Kalkulation]]/Finanzplan[[#This Row],[Umfang nach StuPa]],1)</f>
        <v>1.9635</v>
      </c>
      <c r="H19" s="12">
        <f>COUNTIF(Ausgaben[Kostenstelle '[Auswahl']],Finanzplan[[#This Row],[Abkürzung Kostenstelle]])+COUNTIF(Einnahmen[Kostenstelle],Finanzplan[[#This Row],[Abkürzung Kostenstelle]])</f>
        <v>1</v>
      </c>
      <c r="I19" s="13">
        <v>-1000</v>
      </c>
      <c r="J19" s="13">
        <f>Finanzplan[[#This Row],[Umfang aktuelle Kalkulation]]-Finanzplan[[#This Row],[Änderungsplan]]</f>
        <v>18.25</v>
      </c>
      <c r="K19" t="s">
        <v>80</v>
      </c>
    </row>
    <row r="20" spans="1:11" x14ac:dyDescent="0.35">
      <c r="A20" t="s">
        <v>81</v>
      </c>
      <c r="B20" t="s">
        <v>82</v>
      </c>
      <c r="C20" t="s">
        <v>83</v>
      </c>
      <c r="D20" s="8">
        <v>-800</v>
      </c>
      <c r="E20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20" s="8">
        <f>Finanzplan[[#This Row],[Umfang aktuelle Kalkulation]]-Finanzplan[[#This Row],[Umfang nach StuPa]]</f>
        <v>800</v>
      </c>
      <c r="G20" s="9">
        <f>IFERROR(Finanzplan[[#This Row],[Umfang aktuelle Kalkulation]]/Finanzplan[[#This Row],[Umfang nach StuPa]],1)</f>
        <v>0</v>
      </c>
      <c r="H20" s="12">
        <f>COUNTIF(Ausgaben[Kostenstelle '[Auswahl']],Finanzplan[[#This Row],[Abkürzung Kostenstelle]])+COUNTIF(Einnahmen[Kostenstelle],Finanzplan[[#This Row],[Abkürzung Kostenstelle]])</f>
        <v>0</v>
      </c>
      <c r="I20" s="13">
        <v>0</v>
      </c>
      <c r="J20" s="13">
        <f>Finanzplan[[#This Row],[Umfang aktuelle Kalkulation]]-Finanzplan[[#This Row],[Änderungsplan]]</f>
        <v>0</v>
      </c>
      <c r="K20" t="s">
        <v>84</v>
      </c>
    </row>
    <row r="21" spans="1:11" x14ac:dyDescent="0.35">
      <c r="A21" t="s">
        <v>85</v>
      </c>
      <c r="B21" t="s">
        <v>86</v>
      </c>
      <c r="C21" t="s">
        <v>83</v>
      </c>
      <c r="D21" s="8">
        <v>-10000</v>
      </c>
      <c r="E21" s="8">
        <f>SUMIF(Ausgaben[Kostenstelle '[Auswahl']],Finanzplan[[#This Row],[Abkürzung Kostenstelle]],Ausgaben[Umfang '[€']])+SUMIF(Einnahmen[Kostenstelle],Finanzplan[[#This Row],[Abkürzung Kostenstelle]],Einnahmen[Umfang])</f>
        <v>-365.15</v>
      </c>
      <c r="F21" s="8">
        <f>Finanzplan[[#This Row],[Umfang aktuelle Kalkulation]]-Finanzplan[[#This Row],[Umfang nach StuPa]]</f>
        <v>9634.85</v>
      </c>
      <c r="G21" s="9">
        <f>IFERROR(Finanzplan[[#This Row],[Umfang aktuelle Kalkulation]]/Finanzplan[[#This Row],[Umfang nach StuPa]],1)</f>
        <v>3.6514999999999999E-2</v>
      </c>
      <c r="H21" s="12">
        <f>COUNTIF(Ausgaben[Kostenstelle '[Auswahl']],Finanzplan[[#This Row],[Abkürzung Kostenstelle]])+COUNTIF(Einnahmen[Kostenstelle],Finanzplan[[#This Row],[Abkürzung Kostenstelle]])</f>
        <v>2</v>
      </c>
      <c r="I21" s="13">
        <v>-10000</v>
      </c>
      <c r="J21" s="13">
        <f>Finanzplan[[#This Row],[Umfang aktuelle Kalkulation]]-Finanzplan[[#This Row],[Änderungsplan]]</f>
        <v>9634.85</v>
      </c>
      <c r="K21" t="s">
        <v>87</v>
      </c>
    </row>
    <row r="22" spans="1:11" x14ac:dyDescent="0.35">
      <c r="A22" t="s">
        <v>88</v>
      </c>
      <c r="B22" t="s">
        <v>89</v>
      </c>
      <c r="C22" t="s">
        <v>90</v>
      </c>
      <c r="D22" s="8">
        <v>-4000</v>
      </c>
      <c r="E22" s="8">
        <f>SUMIF(Ausgaben[Kostenstelle '[Auswahl']],Finanzplan[[#This Row],[Abkürzung Kostenstelle]],Ausgaben[Umfang '[€']])+SUMIF(Einnahmen[Kostenstelle],Finanzplan[[#This Row],[Abkürzung Kostenstelle]],Einnahmen[Umfang])</f>
        <v>-801.03</v>
      </c>
      <c r="F22" s="8">
        <f>Finanzplan[[#This Row],[Umfang aktuelle Kalkulation]]-Finanzplan[[#This Row],[Umfang nach StuPa]]</f>
        <v>3198.9700000000003</v>
      </c>
      <c r="G22" s="9">
        <f>IFERROR(Finanzplan[[#This Row],[Umfang aktuelle Kalkulation]]/Finanzplan[[#This Row],[Umfang nach StuPa]],1)</f>
        <v>0.2002575</v>
      </c>
      <c r="H22" s="12">
        <f>COUNTIF(Ausgaben[Kostenstelle '[Auswahl']],Finanzplan[[#This Row],[Abkürzung Kostenstelle]])+COUNTIF(Einnahmen[Kostenstelle],Finanzplan[[#This Row],[Abkürzung Kostenstelle]])</f>
        <v>7</v>
      </c>
      <c r="I22" s="29">
        <v>-2000</v>
      </c>
      <c r="J22" s="13">
        <f>Finanzplan[[#This Row],[Umfang aktuelle Kalkulation]]-Finanzplan[[#This Row],[Änderungsplan]]</f>
        <v>1198.97</v>
      </c>
      <c r="K22" t="s">
        <v>91</v>
      </c>
    </row>
    <row r="23" spans="1:11" x14ac:dyDescent="0.35">
      <c r="A23" t="s">
        <v>92</v>
      </c>
      <c r="B23" t="s">
        <v>93</v>
      </c>
      <c r="C23" t="s">
        <v>94</v>
      </c>
      <c r="D23" s="8">
        <v>0</v>
      </c>
      <c r="E23" s="8">
        <f>SUMIF(Ausgaben[Kostenstelle '[Auswahl']],Finanzplan[[#This Row],[Abkürzung Kostenstelle]],Ausgaben[Umfang '[€']])+SUMIF(Einnahmen[Kostenstelle],Finanzplan[[#This Row],[Abkürzung Kostenstelle]],Einnahmen[Umfang])</f>
        <v>-450</v>
      </c>
      <c r="F23" s="8">
        <f>Finanzplan[[#This Row],[Umfang aktuelle Kalkulation]]-Finanzplan[[#This Row],[Umfang nach StuPa]]</f>
        <v>-450</v>
      </c>
      <c r="G23" s="9">
        <f>IFERROR(Finanzplan[[#This Row],[Umfang aktuelle Kalkulation]]/Finanzplan[[#This Row],[Umfang nach StuPa]],1)</f>
        <v>1</v>
      </c>
      <c r="H23" s="12">
        <f>COUNTIF(Ausgaben[Kostenstelle '[Auswahl']],Finanzplan[[#This Row],[Abkürzung Kostenstelle]])+COUNTIF(Einnahmen[Kostenstelle],Finanzplan[[#This Row],[Abkürzung Kostenstelle]])</f>
        <v>1</v>
      </c>
      <c r="I23" s="13">
        <v>-450</v>
      </c>
      <c r="J23" s="13">
        <f>Finanzplan[[#This Row],[Umfang aktuelle Kalkulation]]-Finanzplan[[#This Row],[Änderungsplan]]</f>
        <v>0</v>
      </c>
    </row>
    <row r="24" spans="1:11" x14ac:dyDescent="0.35">
      <c r="A24" t="s">
        <v>95</v>
      </c>
      <c r="B24" t="s">
        <v>96</v>
      </c>
      <c r="C24" t="s">
        <v>94</v>
      </c>
      <c r="D24" s="8">
        <v>-1000</v>
      </c>
      <c r="E24" s="8">
        <f>SUMIF(Ausgaben[Kostenstelle '[Auswahl']],Finanzplan[[#This Row],[Abkürzung Kostenstelle]],Ausgaben[Umfang '[€']])+SUMIF(Einnahmen[Kostenstelle],Finanzplan[[#This Row],[Abkürzung Kostenstelle]],Einnahmen[Umfang])</f>
        <v>-249.96</v>
      </c>
      <c r="F24" s="8">
        <f>Finanzplan[[#This Row],[Umfang aktuelle Kalkulation]]-Finanzplan[[#This Row],[Umfang nach StuPa]]</f>
        <v>750.04</v>
      </c>
      <c r="G24" s="9">
        <f>IFERROR(Finanzplan[[#This Row],[Umfang aktuelle Kalkulation]]/Finanzplan[[#This Row],[Umfang nach StuPa]],1)</f>
        <v>0.24996000000000002</v>
      </c>
      <c r="H24" s="12">
        <f>COUNTIF(Ausgaben[Kostenstelle '[Auswahl']],Finanzplan[[#This Row],[Abkürzung Kostenstelle]])+COUNTIF(Einnahmen[Kostenstelle],Finanzplan[[#This Row],[Abkürzung Kostenstelle]])</f>
        <v>1</v>
      </c>
      <c r="I24" s="13">
        <v>-2000</v>
      </c>
      <c r="J24" s="13">
        <f>Finanzplan[[#This Row],[Umfang aktuelle Kalkulation]]-Finanzplan[[#This Row],[Änderungsplan]]</f>
        <v>1750.04</v>
      </c>
    </row>
    <row r="25" spans="1:11" x14ac:dyDescent="0.35">
      <c r="A25" t="s">
        <v>97</v>
      </c>
      <c r="B25" t="s">
        <v>98</v>
      </c>
      <c r="C25" t="s">
        <v>94</v>
      </c>
      <c r="D25" s="8">
        <v>-800</v>
      </c>
      <c r="E25" s="8">
        <f>SUMIF(Ausgaben[Kostenstelle '[Auswahl']],Finanzplan[[#This Row],[Abkürzung Kostenstelle]],Ausgaben[Umfang '[€']])+SUMIF(Einnahmen[Kostenstelle],Finanzplan[[#This Row],[Abkürzung Kostenstelle]],Einnahmen[Umfang])</f>
        <v>-359.8</v>
      </c>
      <c r="F25" s="8">
        <f>Finanzplan[[#This Row],[Umfang aktuelle Kalkulation]]-Finanzplan[[#This Row],[Umfang nach StuPa]]</f>
        <v>440.2</v>
      </c>
      <c r="G25" s="9">
        <f>IFERROR(Finanzplan[[#This Row],[Umfang aktuelle Kalkulation]]/Finanzplan[[#This Row],[Umfang nach StuPa]],1)</f>
        <v>0.44975000000000004</v>
      </c>
      <c r="H25" s="12">
        <f>COUNTIF(Ausgaben[Kostenstelle '[Auswahl']],Finanzplan[[#This Row],[Abkürzung Kostenstelle]])+COUNTIF(Einnahmen[Kostenstelle],Finanzplan[[#This Row],[Abkürzung Kostenstelle]])</f>
        <v>2</v>
      </c>
      <c r="I25" s="13">
        <v>-1000</v>
      </c>
      <c r="J25" s="13">
        <f>Finanzplan[[#This Row],[Umfang aktuelle Kalkulation]]-Finanzplan[[#This Row],[Änderungsplan]]</f>
        <v>640.20000000000005</v>
      </c>
    </row>
    <row r="26" spans="1:11" x14ac:dyDescent="0.35">
      <c r="A26" t="s">
        <v>99</v>
      </c>
      <c r="B26" t="s">
        <v>100</v>
      </c>
      <c r="C26" t="s">
        <v>94</v>
      </c>
      <c r="D26" s="8">
        <v>-500</v>
      </c>
      <c r="E26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26" s="8">
        <f>Finanzplan[[#This Row],[Umfang aktuelle Kalkulation]]-Finanzplan[[#This Row],[Umfang nach StuPa]]</f>
        <v>500</v>
      </c>
      <c r="G26" s="9">
        <f>IFERROR(Finanzplan[[#This Row],[Umfang aktuelle Kalkulation]]/Finanzplan[[#This Row],[Umfang nach StuPa]],1)</f>
        <v>0</v>
      </c>
      <c r="H26" s="12">
        <f>COUNTIF(Ausgaben[Kostenstelle '[Auswahl']],Finanzplan[[#This Row],[Abkürzung Kostenstelle]])+COUNTIF(Einnahmen[Kostenstelle],Finanzplan[[#This Row],[Abkürzung Kostenstelle]])</f>
        <v>0</v>
      </c>
      <c r="I26" s="13">
        <v>0</v>
      </c>
      <c r="J26" s="13">
        <f>Finanzplan[[#This Row],[Umfang aktuelle Kalkulation]]-Finanzplan[[#This Row],[Änderungsplan]]</f>
        <v>0</v>
      </c>
      <c r="K26" t="s">
        <v>101</v>
      </c>
    </row>
    <row r="27" spans="1:11" x14ac:dyDescent="0.35">
      <c r="A27" t="s">
        <v>102</v>
      </c>
      <c r="B27" t="s">
        <v>103</v>
      </c>
      <c r="C27" t="s">
        <v>94</v>
      </c>
      <c r="D27" s="8">
        <v>-700</v>
      </c>
      <c r="E27" s="8">
        <f>SUMIF(Ausgaben[Kostenstelle '[Auswahl']],Finanzplan[[#This Row],[Abkürzung Kostenstelle]],Ausgaben[Umfang '[€']])+SUMIF(Einnahmen[Kostenstelle],Finanzplan[[#This Row],[Abkürzung Kostenstelle]],Einnahmen[Umfang])</f>
        <v>-3313.85</v>
      </c>
      <c r="F27" s="8">
        <f>Finanzplan[[#This Row],[Umfang aktuelle Kalkulation]]-Finanzplan[[#This Row],[Umfang nach StuPa]]</f>
        <v>-2613.85</v>
      </c>
      <c r="G27" s="9">
        <f>IFERROR(Finanzplan[[#This Row],[Umfang aktuelle Kalkulation]]/Finanzplan[[#This Row],[Umfang nach StuPa]],1)</f>
        <v>4.7340714285714283</v>
      </c>
      <c r="H27" s="12">
        <f>COUNTIF(Ausgaben[Kostenstelle '[Auswahl']],Finanzplan[[#This Row],[Abkürzung Kostenstelle]])+COUNTIF(Einnahmen[Kostenstelle],Finanzplan[[#This Row],[Abkürzung Kostenstelle]])</f>
        <v>1</v>
      </c>
      <c r="I27" s="13">
        <v>-3700</v>
      </c>
      <c r="J27" s="13">
        <f>Finanzplan[[#This Row],[Umfang aktuelle Kalkulation]]-Finanzplan[[#This Row],[Änderungsplan]]</f>
        <v>386.15000000000009</v>
      </c>
    </row>
    <row r="28" spans="1:11" x14ac:dyDescent="0.35">
      <c r="A28" t="s">
        <v>104</v>
      </c>
      <c r="B28" t="s">
        <v>105</v>
      </c>
      <c r="C28" t="s">
        <v>2</v>
      </c>
      <c r="D28" s="8">
        <v>7000</v>
      </c>
      <c r="E28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28" s="8">
        <f>Finanzplan[[#This Row],[Umfang aktuelle Kalkulation]]-Finanzplan[[#This Row],[Umfang nach StuPa]]</f>
        <v>-7000</v>
      </c>
      <c r="G28" s="9">
        <f>IFERROR(Finanzplan[[#This Row],[Umfang aktuelle Kalkulation]]/Finanzplan[[#This Row],[Umfang nach StuPa]],1)</f>
        <v>0</v>
      </c>
      <c r="H28" s="12">
        <f>COUNTIF(Ausgaben[Kostenstelle '[Auswahl']],Finanzplan[[#This Row],[Abkürzung Kostenstelle]])+COUNTIF(Einnahmen[Kostenstelle],Finanzplan[[#This Row],[Abkürzung Kostenstelle]])</f>
        <v>0</v>
      </c>
      <c r="I28" s="13">
        <v>1000</v>
      </c>
      <c r="J28" s="13">
        <f>Finanzplan[[#This Row],[Umfang aktuelle Kalkulation]]-Finanzplan[[#This Row],[Änderungsplan]]</f>
        <v>-1000</v>
      </c>
    </row>
    <row r="29" spans="1:11" x14ac:dyDescent="0.35">
      <c r="A29" t="s">
        <v>106</v>
      </c>
      <c r="B29" t="s">
        <v>107</v>
      </c>
      <c r="C29" t="s">
        <v>2</v>
      </c>
      <c r="D29" s="8">
        <v>0</v>
      </c>
      <c r="E29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29" s="8">
        <f>Finanzplan[[#This Row],[Umfang aktuelle Kalkulation]]-Finanzplan[[#This Row],[Umfang nach StuPa]]</f>
        <v>0</v>
      </c>
      <c r="G29" s="9">
        <f>IFERROR(Finanzplan[[#This Row],[Umfang aktuelle Kalkulation]]/Finanzplan[[#This Row],[Umfang nach StuPa]],1)</f>
        <v>1</v>
      </c>
      <c r="H29" s="12">
        <f>COUNTIF(Ausgaben[Kostenstelle '[Auswahl']],Finanzplan[[#This Row],[Abkürzung Kostenstelle]])+COUNTIF(Einnahmen[Kostenstelle],Finanzplan[[#This Row],[Abkürzung Kostenstelle]])</f>
        <v>0</v>
      </c>
      <c r="I29" s="13">
        <v>5000</v>
      </c>
      <c r="J29" s="13">
        <f>Finanzplan[[#This Row],[Umfang aktuelle Kalkulation]]-Finanzplan[[#This Row],[Änderungsplan]]</f>
        <v>-5000</v>
      </c>
    </row>
    <row r="30" spans="1:11" x14ac:dyDescent="0.35">
      <c r="A30" t="s">
        <v>108</v>
      </c>
      <c r="B30" t="s">
        <v>109</v>
      </c>
      <c r="C30" t="s">
        <v>2</v>
      </c>
      <c r="D30" s="8">
        <v>0</v>
      </c>
      <c r="E30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0" s="8">
        <f>Finanzplan[[#This Row],[Umfang aktuelle Kalkulation]]-Finanzplan[[#This Row],[Umfang nach StuPa]]</f>
        <v>0</v>
      </c>
      <c r="G30" s="9">
        <f>IFERROR(Finanzplan[[#This Row],[Umfang aktuelle Kalkulation]]/Finanzplan[[#This Row],[Umfang nach StuPa]],1)</f>
        <v>1</v>
      </c>
      <c r="H30" s="12">
        <f>COUNTIF(Ausgaben[Kostenstelle '[Auswahl']],Finanzplan[[#This Row],[Abkürzung Kostenstelle]])+COUNTIF(Einnahmen[Kostenstelle],Finanzplan[[#This Row],[Abkürzung Kostenstelle]])</f>
        <v>0</v>
      </c>
      <c r="I30" s="13">
        <v>4000</v>
      </c>
      <c r="J30" s="13">
        <f>Finanzplan[[#This Row],[Umfang aktuelle Kalkulation]]-Finanzplan[[#This Row],[Änderungsplan]]</f>
        <v>-4000</v>
      </c>
    </row>
    <row r="31" spans="1:11" x14ac:dyDescent="0.35">
      <c r="A31" t="s">
        <v>110</v>
      </c>
      <c r="B31" t="s">
        <v>111</v>
      </c>
      <c r="C31" t="s">
        <v>2</v>
      </c>
      <c r="D31" s="8">
        <v>13000</v>
      </c>
      <c r="E31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1" s="8">
        <f>Finanzplan[[#This Row],[Umfang aktuelle Kalkulation]]-Finanzplan[[#This Row],[Umfang nach StuPa]]</f>
        <v>-13000</v>
      </c>
      <c r="G31" s="9">
        <f>IFERROR(Finanzplan[[#This Row],[Umfang aktuelle Kalkulation]]/Finanzplan[[#This Row],[Umfang nach StuPa]],1)</f>
        <v>0</v>
      </c>
      <c r="H31" s="12">
        <f>COUNTIF(Ausgaben[Kostenstelle '[Auswahl']],Finanzplan[[#This Row],[Abkürzung Kostenstelle]])+COUNTIF(Einnahmen[Kostenstelle],Finanzplan[[#This Row],[Abkürzung Kostenstelle]])</f>
        <v>0</v>
      </c>
      <c r="I31" s="13">
        <v>20000</v>
      </c>
      <c r="J31" s="13">
        <f>Finanzplan[[#This Row],[Umfang aktuelle Kalkulation]]-Finanzplan[[#This Row],[Änderungsplan]]</f>
        <v>-20000</v>
      </c>
      <c r="K31" t="s">
        <v>112</v>
      </c>
    </row>
    <row r="32" spans="1:11" x14ac:dyDescent="0.35">
      <c r="A32" t="s">
        <v>113</v>
      </c>
      <c r="B32" t="s">
        <v>114</v>
      </c>
      <c r="C32" t="s">
        <v>2</v>
      </c>
      <c r="D32" s="8">
        <v>1300</v>
      </c>
      <c r="E32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2" s="8">
        <f>Finanzplan[[#This Row],[Umfang aktuelle Kalkulation]]-Finanzplan[[#This Row],[Umfang nach StuPa]]</f>
        <v>-1300</v>
      </c>
      <c r="G32" s="9">
        <f>IFERROR(Finanzplan[[#This Row],[Umfang aktuelle Kalkulation]]/Finanzplan[[#This Row],[Umfang nach StuPa]],1)</f>
        <v>0</v>
      </c>
      <c r="H32" s="12">
        <f>COUNTIF(Ausgaben[Kostenstelle '[Auswahl']],Finanzplan[[#This Row],[Abkürzung Kostenstelle]])+COUNTIF(Einnahmen[Kostenstelle],Finanzplan[[#This Row],[Abkürzung Kostenstelle]])</f>
        <v>0</v>
      </c>
      <c r="I32" s="13">
        <v>0</v>
      </c>
      <c r="J32" s="13">
        <f>Finanzplan[[#This Row],[Umfang aktuelle Kalkulation]]-Finanzplan[[#This Row],[Änderungsplan]]</f>
        <v>0</v>
      </c>
      <c r="K32" t="s">
        <v>115</v>
      </c>
    </row>
    <row r="33" spans="1:11" x14ac:dyDescent="0.35">
      <c r="A33" t="s">
        <v>116</v>
      </c>
      <c r="B33" t="s">
        <v>117</v>
      </c>
      <c r="C33" t="s">
        <v>2</v>
      </c>
      <c r="D33" s="8">
        <v>700</v>
      </c>
      <c r="E33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3" s="8">
        <f>Finanzplan[[#This Row],[Umfang aktuelle Kalkulation]]-Finanzplan[[#This Row],[Umfang nach StuPa]]</f>
        <v>-700</v>
      </c>
      <c r="G33" s="9">
        <f>IFERROR(Finanzplan[[#This Row],[Umfang aktuelle Kalkulation]]/Finanzplan[[#This Row],[Umfang nach StuPa]],1)</f>
        <v>0</v>
      </c>
      <c r="H33" s="12">
        <f>COUNTIF(Ausgaben[Kostenstelle '[Auswahl']],Finanzplan[[#This Row],[Abkürzung Kostenstelle]])+COUNTIF(Einnahmen[Kostenstelle],Finanzplan[[#This Row],[Abkürzung Kostenstelle]])</f>
        <v>0</v>
      </c>
      <c r="I33" s="13">
        <v>0</v>
      </c>
      <c r="J33" s="13">
        <f>Finanzplan[[#This Row],[Umfang aktuelle Kalkulation]]-Finanzplan[[#This Row],[Änderungsplan]]</f>
        <v>0</v>
      </c>
      <c r="K33" t="s">
        <v>118</v>
      </c>
    </row>
    <row r="34" spans="1:11" x14ac:dyDescent="0.35">
      <c r="A34" t="s">
        <v>119</v>
      </c>
      <c r="B34" t="s">
        <v>120</v>
      </c>
      <c r="C34" t="s">
        <v>2</v>
      </c>
      <c r="D34" s="8">
        <v>0</v>
      </c>
      <c r="E34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4" s="8">
        <f>Finanzplan[[#This Row],[Umfang aktuelle Kalkulation]]-Finanzplan[[#This Row],[Umfang nach StuPa]]</f>
        <v>0</v>
      </c>
      <c r="G34" s="9">
        <f>IFERROR(Finanzplan[[#This Row],[Umfang aktuelle Kalkulation]]/Finanzplan[[#This Row],[Umfang nach StuPa]],1)</f>
        <v>1</v>
      </c>
      <c r="H34" s="12">
        <f>COUNTIF(Ausgaben[Kostenstelle '[Auswahl']],Finanzplan[[#This Row],[Abkürzung Kostenstelle]])+COUNTIF(Einnahmen[Kostenstelle],Finanzplan[[#This Row],[Abkürzung Kostenstelle]])</f>
        <v>0</v>
      </c>
      <c r="I34" s="13">
        <v>0</v>
      </c>
      <c r="J34" s="13">
        <f>Finanzplan[[#This Row],[Umfang aktuelle Kalkulation]]-Finanzplan[[#This Row],[Änderungsplan]]</f>
        <v>0</v>
      </c>
    </row>
    <row r="35" spans="1:11" x14ac:dyDescent="0.35">
      <c r="A35" t="s">
        <v>121</v>
      </c>
      <c r="B35" t="s">
        <v>122</v>
      </c>
      <c r="C35" t="s">
        <v>2</v>
      </c>
      <c r="D35" s="8">
        <v>1000</v>
      </c>
      <c r="E35" s="8">
        <f>SUMIF(Ausgaben[Kostenstelle '[Auswahl']],Finanzplan[[#This Row],[Abkürzung Kostenstelle]],Ausgaben[Umfang '[€']])+SUMIF(Einnahmen[Kostenstelle],Finanzplan[[#This Row],[Abkürzung Kostenstelle]],Einnahmen[Umfang])</f>
        <v>0</v>
      </c>
      <c r="F35" s="8">
        <f>Finanzplan[[#This Row],[Umfang aktuelle Kalkulation]]-Finanzplan[[#This Row],[Umfang nach StuPa]]</f>
        <v>-1000</v>
      </c>
      <c r="G35" s="9">
        <f>IFERROR(Finanzplan[[#This Row],[Umfang aktuelle Kalkulation]]/Finanzplan[[#This Row],[Umfang nach StuPa]],1)</f>
        <v>0</v>
      </c>
      <c r="H35" s="12">
        <f>COUNTIF(Ausgaben[Kostenstelle '[Auswahl']],Finanzplan[[#This Row],[Abkürzung Kostenstelle]])+COUNTIF(Einnahmen[Kostenstelle],Finanzplan[[#This Row],[Abkürzung Kostenstelle]])</f>
        <v>0</v>
      </c>
      <c r="I35" s="13">
        <v>1000</v>
      </c>
      <c r="J35" s="13">
        <f>Finanzplan[[#This Row],[Umfang aktuelle Kalkulation]]-Finanzplan[[#This Row],[Änderungsplan]]</f>
        <v>-1000</v>
      </c>
      <c r="K35" t="s">
        <v>123</v>
      </c>
    </row>
    <row r="36" spans="1:11" x14ac:dyDescent="0.35">
      <c r="A36" t="s">
        <v>124</v>
      </c>
      <c r="B36" t="s">
        <v>125</v>
      </c>
      <c r="C36" t="s">
        <v>38</v>
      </c>
      <c r="D36" s="8">
        <v>0</v>
      </c>
      <c r="E36" s="8">
        <f>SUMIF(Ausgaben[Kostenstelle '[Auswahl']],Finanzplan[[#This Row],[Abkürzung Kostenstelle]],Ausgaben[Umfang '[€']])+SUMIF(Einnahmen[Kostenstelle],Finanzplan[[#This Row],[Abkürzung Kostenstelle]],Einnahmen[Umfang])</f>
        <v>-260</v>
      </c>
      <c r="F36" s="8">
        <f>Finanzplan[[#This Row],[Umfang aktuelle Kalkulation]]-Finanzplan[[#This Row],[Umfang nach StuPa]]</f>
        <v>-260</v>
      </c>
      <c r="G36" s="9">
        <f>IFERROR(Finanzplan[[#This Row],[Umfang aktuelle Kalkulation]]/Finanzplan[[#This Row],[Umfang nach StuPa]],1)</f>
        <v>1</v>
      </c>
      <c r="H36" s="12">
        <f>COUNTIF(Ausgaben[Kostenstelle '[Auswahl']],Finanzplan[[#This Row],[Abkürzung Kostenstelle]])+COUNTIF(Einnahmen[Kostenstelle],Finanzplan[[#This Row],[Abkürzung Kostenstelle]])</f>
        <v>1</v>
      </c>
      <c r="I36" s="13"/>
      <c r="J36" s="13">
        <f>Finanzplan[[#This Row],[Umfang aktuelle Kalkulation]]-Finanzplan[[#This Row],[Änderungsplan]]</f>
        <v>-260</v>
      </c>
      <c r="K36" t="s">
        <v>126</v>
      </c>
    </row>
    <row r="37" spans="1:11" x14ac:dyDescent="0.35">
      <c r="D37" s="8">
        <f>SUM(Finanzplan[Umfang nach StuPa])</f>
        <v>-45540</v>
      </c>
      <c r="E37" s="8"/>
      <c r="F37" s="8"/>
      <c r="G37" s="9"/>
      <c r="H37" s="12"/>
      <c r="I37" s="13">
        <f>SUM(Finanzplan[Änderungsplan])</f>
        <v>-36001</v>
      </c>
      <c r="J37" s="13"/>
    </row>
    <row r="38" spans="1:11" x14ac:dyDescent="0.35">
      <c r="D38" s="8"/>
      <c r="E38" s="8"/>
      <c r="F38" s="8"/>
      <c r="G38" s="8"/>
      <c r="H38" s="8"/>
      <c r="I38" s="8"/>
      <c r="J38" s="8"/>
    </row>
    <row r="39" spans="1:11" x14ac:dyDescent="0.35">
      <c r="D39" s="8"/>
      <c r="E39" s="8"/>
      <c r="F39" s="8"/>
      <c r="G39" s="8"/>
      <c r="H39" s="8"/>
      <c r="I39" s="8"/>
      <c r="J39" s="8"/>
    </row>
    <row r="40" spans="1:11" x14ac:dyDescent="0.35">
      <c r="D40" s="8"/>
      <c r="E40" s="8"/>
      <c r="F40" s="8"/>
      <c r="G40" s="8"/>
      <c r="H40" s="8"/>
      <c r="I40" s="8"/>
      <c r="J40" s="8"/>
    </row>
    <row r="41" spans="1:11" x14ac:dyDescent="0.35">
      <c r="D41" s="8"/>
      <c r="E41" s="8"/>
      <c r="F41" s="8"/>
      <c r="G41" s="8"/>
      <c r="H41" s="8"/>
      <c r="I41" s="8"/>
      <c r="J41" s="8"/>
    </row>
    <row r="42" spans="1:11" x14ac:dyDescent="0.35">
      <c r="D42" s="8"/>
      <c r="E42" s="8"/>
      <c r="F42" s="8"/>
      <c r="G42" s="8"/>
      <c r="H42" s="8"/>
      <c r="I42" s="8"/>
      <c r="J42" s="8"/>
    </row>
    <row r="43" spans="1:11" x14ac:dyDescent="0.35">
      <c r="D43" s="8"/>
      <c r="E43" s="8"/>
      <c r="F43" s="8"/>
      <c r="G43" s="8"/>
      <c r="H43" s="8"/>
      <c r="I43" s="8"/>
      <c r="J43" s="8"/>
    </row>
  </sheetData>
  <mergeCells count="1">
    <mergeCell ref="A2:K2"/>
  </mergeCells>
  <conditionalFormatting sqref="F5:F36">
    <cfRule type="colorScale" priority="4">
      <colorScale>
        <cfvo type="num" val="0"/>
        <cfvo type="num" val="1"/>
        <color theme="5" tint="0.59999389629810485"/>
        <color theme="9" tint="0.59999389629810485"/>
      </colorScale>
    </cfRule>
  </conditionalFormatting>
  <conditionalFormatting sqref="G5:G36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{00D600B7-0031-4B76-AC99-005400930045}</x14:id>
        </ext>
      </extLst>
    </cfRule>
  </conditionalFormatting>
  <conditionalFormatting sqref="H5:H3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{007F0059-0012-4DCC-85F7-00C500B800A9}</x14:id>
        </ext>
      </extLst>
    </cfRule>
  </conditionalFormatting>
  <pageMargins left="0.7" right="0.7" top="0.75" bottom="0.75" header="0.3" footer="0.3"/>
  <pageSetup paperSize="9" orientation="portrait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0D600B7-0031-4B76-AC99-005400930045}">
            <x14:dataBar minLength="0" maxLength="100" border="1" negativeBarBorderColorSameAsPositive="0">
              <x14:cfvo type="autoMin"/>
              <x14:cfvo type="autoMax"/>
              <x14:borderColor rgb="FFD6007B"/>
              <x14:negativeFillColor indexed="2"/>
              <x14:negativeBorderColor indexed="2"/>
              <x14:axisColor indexed="64"/>
            </x14:dataBar>
          </x14:cfRule>
          <xm:sqref>G5:G36</xm:sqref>
        </x14:conditionalFormatting>
        <x14:conditionalFormatting xmlns:xm="http://schemas.microsoft.com/office/excel/2006/main">
          <x14:cfRule type="dataBar" id="{007F0059-0012-4DCC-85F7-00C500B800A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indexed="2"/>
              <x14:negativeBorderColor indexed="2"/>
              <x14:axisColor indexed="64"/>
            </x14:dataBar>
          </x14:cfRule>
          <xm:sqref>H5:H36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Reference!$C$5:$C$19</xm:f>
          </x14:formula1>
          <xm:sqref>C5:C36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05"/>
  <sheetViews>
    <sheetView topLeftCell="A5" workbookViewId="0">
      <pane xSplit="3" topLeftCell="D1" activePane="topRight" state="frozen"/>
      <selection activeCell="E57" sqref="E57"/>
      <selection pane="topRight" activeCell="L62" sqref="L62"/>
    </sheetView>
  </sheetViews>
  <sheetFormatPr baseColWidth="10" defaultRowHeight="14.5" x14ac:dyDescent="0.35"/>
  <cols>
    <col min="1" max="1" width="8.1796875" customWidth="1"/>
    <col min="2" max="2" width="21.90625" customWidth="1"/>
    <col min="3" max="3" width="13.08984375" customWidth="1"/>
    <col min="4" max="4" width="14.54296875" customWidth="1"/>
    <col min="5" max="5" width="13" customWidth="1"/>
    <col min="6" max="6" width="12.1796875" customWidth="1"/>
    <col min="8" max="8" width="16.6328125" customWidth="1"/>
    <col min="9" max="10" width="17.08984375" customWidth="1"/>
    <col min="14" max="14" width="11.54296875" customWidth="1"/>
  </cols>
  <sheetData>
    <row r="1" spans="1:15" ht="19.5" x14ac:dyDescent="0.45">
      <c r="A1" s="1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x14ac:dyDescent="0.35">
      <c r="A2" s="26" t="s">
        <v>25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5" ht="17" x14ac:dyDescent="0.4">
      <c r="B3" s="27" t="s">
        <v>128</v>
      </c>
      <c r="C3" s="27"/>
      <c r="D3" s="14">
        <f>SUM(Ausgaben[Umfang '[€']])</f>
        <v>-46966.12999999999</v>
      </c>
    </row>
    <row r="4" spans="1:15" ht="15" customHeight="1" x14ac:dyDescent="0.4">
      <c r="D4" s="14"/>
    </row>
    <row r="5" spans="1:15" x14ac:dyDescent="0.35">
      <c r="D5" s="2"/>
    </row>
    <row r="6" spans="1:15" ht="76.25" customHeight="1" x14ac:dyDescent="0.35">
      <c r="A6" s="7" t="s">
        <v>129</v>
      </c>
      <c r="B6" s="7" t="s">
        <v>130</v>
      </c>
      <c r="C6" s="7" t="s">
        <v>131</v>
      </c>
      <c r="D6" s="7" t="s">
        <v>132</v>
      </c>
      <c r="E6" s="7" t="s">
        <v>133</v>
      </c>
      <c r="F6" s="7" t="s">
        <v>134</v>
      </c>
      <c r="G6" s="7" t="s">
        <v>135</v>
      </c>
      <c r="H6" s="7" t="s">
        <v>136</v>
      </c>
      <c r="I6" s="7" t="s">
        <v>137</v>
      </c>
      <c r="J6" s="7" t="s">
        <v>138</v>
      </c>
      <c r="K6" s="7" t="s">
        <v>139</v>
      </c>
      <c r="L6" s="7" t="s">
        <v>140</v>
      </c>
      <c r="M6" s="7" t="s">
        <v>141</v>
      </c>
      <c r="N6" s="7" t="s">
        <v>142</v>
      </c>
      <c r="O6" s="7" t="s">
        <v>143</v>
      </c>
    </row>
    <row r="7" spans="1:15" x14ac:dyDescent="0.35">
      <c r="A7" s="15">
        <v>1</v>
      </c>
      <c r="B7" t="s">
        <v>144</v>
      </c>
      <c r="C7" t="s">
        <v>145</v>
      </c>
      <c r="D7" t="s">
        <v>146</v>
      </c>
      <c r="E7" s="8">
        <v>-249.96</v>
      </c>
      <c r="F7" t="s">
        <v>96</v>
      </c>
      <c r="G7" s="16">
        <v>45408</v>
      </c>
      <c r="H7" t="s">
        <v>147</v>
      </c>
      <c r="I7" t="s">
        <v>148</v>
      </c>
      <c r="J7" s="17">
        <f>IF(Ausgaben[[#This Row],[Umfang '[€']]]&lt;=-500,0,1)</f>
        <v>1</v>
      </c>
      <c r="K7" s="17" t="s">
        <v>149</v>
      </c>
      <c r="L7" s="16">
        <v>45408</v>
      </c>
      <c r="N7" t="s">
        <v>149</v>
      </c>
      <c r="O7" s="16">
        <v>45408</v>
      </c>
    </row>
    <row r="8" spans="1:15" x14ac:dyDescent="0.35">
      <c r="A8" s="15">
        <v>2</v>
      </c>
      <c r="B8" t="s">
        <v>150</v>
      </c>
      <c r="C8" t="s">
        <v>151</v>
      </c>
      <c r="D8" t="s">
        <v>152</v>
      </c>
      <c r="E8" s="8">
        <v>-450</v>
      </c>
      <c r="F8" t="s">
        <v>93</v>
      </c>
      <c r="G8" s="16">
        <v>45328</v>
      </c>
      <c r="H8" t="s">
        <v>147</v>
      </c>
      <c r="I8" t="s">
        <v>153</v>
      </c>
      <c r="J8" s="17">
        <f>IF(Ausgaben[[#This Row],[Umfang '[€']]]&lt;=-500,0,1)</f>
        <v>1</v>
      </c>
      <c r="K8" s="17"/>
    </row>
    <row r="9" spans="1:15" x14ac:dyDescent="0.35">
      <c r="A9" s="15">
        <v>3</v>
      </c>
      <c r="B9" t="s">
        <v>154</v>
      </c>
      <c r="D9" t="s">
        <v>155</v>
      </c>
      <c r="E9" s="8">
        <v>-500</v>
      </c>
      <c r="F9" t="s">
        <v>76</v>
      </c>
      <c r="G9" s="16">
        <v>45329</v>
      </c>
      <c r="H9" t="s">
        <v>147</v>
      </c>
      <c r="I9" t="s">
        <v>153</v>
      </c>
      <c r="J9" s="17">
        <f>IF(Ausgaben[[#This Row],[Umfang '[€']]]&lt;=-500,0,1)</f>
        <v>0</v>
      </c>
      <c r="K9" s="17"/>
    </row>
    <row r="10" spans="1:15" x14ac:dyDescent="0.35">
      <c r="A10" s="15">
        <v>4</v>
      </c>
      <c r="B10" t="s">
        <v>276</v>
      </c>
      <c r="D10" t="s">
        <v>155</v>
      </c>
      <c r="E10" s="8">
        <v>-1350</v>
      </c>
      <c r="F10" t="s">
        <v>76</v>
      </c>
      <c r="G10" s="16">
        <v>45329</v>
      </c>
      <c r="H10" t="s">
        <v>147</v>
      </c>
      <c r="I10" t="s">
        <v>153</v>
      </c>
      <c r="J10" s="17">
        <f>IF(Ausgaben[[#This Row],[Umfang '[€']]]&lt;=-500,0,1)</f>
        <v>0</v>
      </c>
      <c r="K10" s="17"/>
    </row>
    <row r="11" spans="1:15" x14ac:dyDescent="0.35">
      <c r="A11" s="15">
        <v>5</v>
      </c>
      <c r="B11" t="s">
        <v>48</v>
      </c>
      <c r="C11" t="s">
        <v>156</v>
      </c>
      <c r="D11" t="s">
        <v>157</v>
      </c>
      <c r="E11" s="8">
        <v>-13458.9</v>
      </c>
      <c r="F11" t="s">
        <v>49</v>
      </c>
      <c r="G11" s="16">
        <v>45331</v>
      </c>
      <c r="H11" t="s">
        <v>147</v>
      </c>
      <c r="I11" t="s">
        <v>158</v>
      </c>
      <c r="J11" s="17">
        <f>IF(Ausgaben[[#This Row],[Umfang '[€']]]&lt;=-500,0,1)</f>
        <v>0</v>
      </c>
      <c r="K11" s="17" t="s">
        <v>159</v>
      </c>
      <c r="L11" s="16">
        <v>45376</v>
      </c>
      <c r="M11" s="18" t="s">
        <v>149</v>
      </c>
    </row>
    <row r="12" spans="1:15" x14ac:dyDescent="0.35">
      <c r="A12" s="15">
        <v>6</v>
      </c>
      <c r="B12" t="s">
        <v>160</v>
      </c>
      <c r="C12" t="s">
        <v>156</v>
      </c>
      <c r="D12" t="s">
        <v>161</v>
      </c>
      <c r="E12" s="8">
        <v>-647.36</v>
      </c>
      <c r="F12" t="s">
        <v>49</v>
      </c>
      <c r="G12" s="16">
        <v>45331</v>
      </c>
      <c r="H12" t="s">
        <v>147</v>
      </c>
      <c r="I12" t="s">
        <v>158</v>
      </c>
      <c r="J12" s="17">
        <f>IF(Ausgaben[[#This Row],[Umfang '[€']]]&lt;=-500,0,1)</f>
        <v>0</v>
      </c>
      <c r="K12" s="17" t="s">
        <v>149</v>
      </c>
    </row>
    <row r="13" spans="1:15" x14ac:dyDescent="0.35">
      <c r="A13" s="15">
        <v>7</v>
      </c>
      <c r="B13" t="s">
        <v>51</v>
      </c>
      <c r="C13" t="s">
        <v>162</v>
      </c>
      <c r="D13" t="s">
        <v>163</v>
      </c>
      <c r="E13" s="8">
        <v>-1261.4000000000001</v>
      </c>
      <c r="F13" t="s">
        <v>52</v>
      </c>
      <c r="G13" s="16">
        <v>45331</v>
      </c>
      <c r="H13" t="s">
        <v>147</v>
      </c>
      <c r="I13" t="s">
        <v>158</v>
      </c>
      <c r="J13" s="17">
        <f>IF(Ausgaben[[#This Row],[Umfang '[€']]]&lt;=-500,0,1)</f>
        <v>0</v>
      </c>
      <c r="K13" s="17" t="s">
        <v>159</v>
      </c>
      <c r="L13" s="16">
        <v>45352</v>
      </c>
      <c r="M13" s="18" t="s">
        <v>149</v>
      </c>
    </row>
    <row r="14" spans="1:15" x14ac:dyDescent="0.35">
      <c r="A14" s="15">
        <v>8</v>
      </c>
      <c r="B14" t="s">
        <v>164</v>
      </c>
      <c r="C14" t="s">
        <v>162</v>
      </c>
      <c r="D14" t="s">
        <v>161</v>
      </c>
      <c r="E14" s="8">
        <v>-1500</v>
      </c>
      <c r="F14" t="s">
        <v>52</v>
      </c>
      <c r="G14" s="16">
        <v>45331</v>
      </c>
      <c r="H14" t="s">
        <v>147</v>
      </c>
      <c r="I14" t="s">
        <v>158</v>
      </c>
      <c r="J14" s="17">
        <f>IF(Ausgaben[[#This Row],[Umfang '[€']]]&lt;=-500,0,1)</f>
        <v>0</v>
      </c>
      <c r="K14" s="17"/>
    </row>
    <row r="15" spans="1:15" x14ac:dyDescent="0.35">
      <c r="A15" s="15">
        <v>9</v>
      </c>
      <c r="B15" t="s">
        <v>165</v>
      </c>
      <c r="C15" t="s">
        <v>166</v>
      </c>
      <c r="D15" t="s">
        <v>167</v>
      </c>
      <c r="E15" s="8">
        <v>-36.6</v>
      </c>
      <c r="F15" t="s">
        <v>89</v>
      </c>
      <c r="G15" s="16">
        <v>45352</v>
      </c>
      <c r="H15" t="s">
        <v>147</v>
      </c>
      <c r="I15" t="s">
        <v>168</v>
      </c>
      <c r="J15" s="17">
        <f>IF(Ausgaben[[#This Row],[Umfang '[€']]]&lt;=-500,0,1)</f>
        <v>1</v>
      </c>
      <c r="K15" s="17"/>
      <c r="L15" s="16">
        <v>45352</v>
      </c>
      <c r="M15" s="16"/>
      <c r="N15" s="18" t="s">
        <v>149</v>
      </c>
      <c r="O15" t="s">
        <v>149</v>
      </c>
    </row>
    <row r="16" spans="1:15" x14ac:dyDescent="0.35">
      <c r="A16" s="15">
        <v>10</v>
      </c>
      <c r="B16" t="s">
        <v>169</v>
      </c>
      <c r="C16" t="s">
        <v>170</v>
      </c>
      <c r="D16" t="s">
        <v>171</v>
      </c>
      <c r="E16" s="8">
        <v>-981.75</v>
      </c>
      <c r="F16" t="s">
        <v>79</v>
      </c>
      <c r="G16" s="16">
        <v>45352</v>
      </c>
      <c r="H16" t="s">
        <v>147</v>
      </c>
      <c r="I16" t="s">
        <v>171</v>
      </c>
      <c r="J16" s="17">
        <f>IF(Ausgaben[[#This Row],[Umfang '[€']]]&lt;=-500,0,1)</f>
        <v>0</v>
      </c>
      <c r="K16" s="17"/>
      <c r="M16" t="s">
        <v>172</v>
      </c>
    </row>
    <row r="17" spans="1:15" x14ac:dyDescent="0.35">
      <c r="A17" s="15">
        <v>11</v>
      </c>
      <c r="B17" t="s">
        <v>173</v>
      </c>
      <c r="C17" t="s">
        <v>174</v>
      </c>
      <c r="D17" t="s">
        <v>173</v>
      </c>
      <c r="E17" s="8">
        <v>-650</v>
      </c>
      <c r="F17" t="s">
        <v>37</v>
      </c>
      <c r="G17" s="16">
        <v>45355</v>
      </c>
      <c r="H17" t="s">
        <v>147</v>
      </c>
      <c r="I17" t="s">
        <v>36</v>
      </c>
      <c r="J17" s="17">
        <f>IF(Ausgaben[[#This Row],[Umfang '[€']]]&lt;=-500,0,1)</f>
        <v>0</v>
      </c>
      <c r="K17" s="17" t="s">
        <v>159</v>
      </c>
      <c r="M17" s="18" t="s">
        <v>149</v>
      </c>
    </row>
    <row r="18" spans="1:15" x14ac:dyDescent="0.35">
      <c r="A18" s="15">
        <v>12</v>
      </c>
      <c r="B18" t="s">
        <v>175</v>
      </c>
      <c r="C18" t="s">
        <v>176</v>
      </c>
      <c r="D18" t="s">
        <v>177</v>
      </c>
      <c r="E18" s="8">
        <v>-250</v>
      </c>
      <c r="F18" t="s">
        <v>44</v>
      </c>
      <c r="G18" s="16">
        <v>45355</v>
      </c>
      <c r="H18" t="s">
        <v>147</v>
      </c>
      <c r="I18" t="s">
        <v>178</v>
      </c>
      <c r="J18" s="17">
        <f>IF(Ausgaben[[#This Row],[Umfang '[€']]]&lt;=-500,0,1)</f>
        <v>1</v>
      </c>
      <c r="K18" s="17" t="s">
        <v>159</v>
      </c>
    </row>
    <row r="19" spans="1:15" x14ac:dyDescent="0.35">
      <c r="A19" s="15">
        <v>13</v>
      </c>
      <c r="B19" t="s">
        <v>179</v>
      </c>
      <c r="C19" t="s">
        <v>180</v>
      </c>
      <c r="D19" t="s">
        <v>181</v>
      </c>
      <c r="E19" s="8">
        <v>-19.190000000000001</v>
      </c>
      <c r="F19" t="s">
        <v>57</v>
      </c>
      <c r="G19" s="16">
        <v>45376</v>
      </c>
      <c r="H19" t="s">
        <v>147</v>
      </c>
      <c r="I19" t="s">
        <v>178</v>
      </c>
      <c r="J19" s="17">
        <f>IF(Ausgaben[[#This Row],[Umfang '[€']]]&lt;=-500,0,1)</f>
        <v>1</v>
      </c>
      <c r="K19" s="17" t="s">
        <v>159</v>
      </c>
      <c r="L19" s="16">
        <v>45376</v>
      </c>
      <c r="N19" s="18"/>
      <c r="O19" s="16">
        <v>45376</v>
      </c>
    </row>
    <row r="20" spans="1:15" x14ac:dyDescent="0.35">
      <c r="A20" s="15">
        <v>14</v>
      </c>
      <c r="B20" t="s">
        <v>182</v>
      </c>
      <c r="C20" t="s">
        <v>180</v>
      </c>
      <c r="D20" t="s">
        <v>181</v>
      </c>
      <c r="E20" s="8">
        <v>-19.04</v>
      </c>
      <c r="F20" t="s">
        <v>57</v>
      </c>
      <c r="G20" s="16">
        <v>45376</v>
      </c>
      <c r="H20" t="s">
        <v>147</v>
      </c>
      <c r="I20" t="s">
        <v>178</v>
      </c>
      <c r="J20" s="17">
        <f>IF(Ausgaben[[#This Row],[Umfang '[€']]]&lt;=-500,0,1)</f>
        <v>1</v>
      </c>
      <c r="K20" s="17" t="s">
        <v>159</v>
      </c>
      <c r="L20" s="16">
        <v>45376</v>
      </c>
      <c r="N20" s="18"/>
    </row>
    <row r="21" spans="1:15" x14ac:dyDescent="0.35">
      <c r="A21" s="15">
        <v>15</v>
      </c>
      <c r="B21" t="s">
        <v>183</v>
      </c>
      <c r="C21" t="s">
        <v>184</v>
      </c>
      <c r="D21" t="s">
        <v>97</v>
      </c>
      <c r="E21" s="8">
        <v>-204.8</v>
      </c>
      <c r="F21" t="s">
        <v>98</v>
      </c>
      <c r="G21" s="16">
        <v>45398</v>
      </c>
      <c r="H21" t="s">
        <v>147</v>
      </c>
      <c r="I21" t="s">
        <v>97</v>
      </c>
      <c r="J21" s="17">
        <f>IF(Ausgaben[[#This Row],[Umfang '[€']]]&lt;=-500,0,1)</f>
        <v>1</v>
      </c>
      <c r="K21" s="17" t="s">
        <v>159</v>
      </c>
      <c r="L21" s="19">
        <v>45398</v>
      </c>
      <c r="N21" t="s">
        <v>149</v>
      </c>
      <c r="O21" t="s">
        <v>185</v>
      </c>
    </row>
    <row r="22" spans="1:15" x14ac:dyDescent="0.35">
      <c r="A22" s="15">
        <v>16</v>
      </c>
      <c r="B22" t="s">
        <v>186</v>
      </c>
      <c r="C22" t="s">
        <v>187</v>
      </c>
      <c r="D22" t="s">
        <v>97</v>
      </c>
      <c r="E22" s="8">
        <v>-10.73</v>
      </c>
      <c r="F22" t="s">
        <v>63</v>
      </c>
      <c r="G22" s="16">
        <v>45398</v>
      </c>
      <c r="H22" t="s">
        <v>147</v>
      </c>
      <c r="I22" t="s">
        <v>97</v>
      </c>
      <c r="J22" s="17">
        <f>IF(Ausgaben[[#This Row],[Umfang '[€']]]&lt;=-500,0,1)</f>
        <v>1</v>
      </c>
      <c r="K22" s="17" t="s">
        <v>159</v>
      </c>
      <c r="L22" s="16">
        <v>45398</v>
      </c>
      <c r="N22" t="s">
        <v>149</v>
      </c>
      <c r="O22" t="s">
        <v>185</v>
      </c>
    </row>
    <row r="23" spans="1:15" x14ac:dyDescent="0.35">
      <c r="A23" s="15">
        <v>17</v>
      </c>
      <c r="B23" t="s">
        <v>186</v>
      </c>
      <c r="C23" t="s">
        <v>188</v>
      </c>
      <c r="D23" t="s">
        <v>97</v>
      </c>
      <c r="E23" s="8">
        <v>-8.8000000000000007</v>
      </c>
      <c r="F23" t="s">
        <v>63</v>
      </c>
      <c r="G23" s="16">
        <v>45398</v>
      </c>
      <c r="H23" t="s">
        <v>147</v>
      </c>
      <c r="I23" t="s">
        <v>97</v>
      </c>
      <c r="J23" s="17">
        <f>IF(Ausgaben[[#This Row],[Umfang '[€']]]&lt;=-500,0,1)</f>
        <v>1</v>
      </c>
      <c r="K23" s="17" t="s">
        <v>159</v>
      </c>
      <c r="L23" s="16">
        <v>45398</v>
      </c>
      <c r="N23" t="s">
        <v>149</v>
      </c>
      <c r="O23" t="s">
        <v>189</v>
      </c>
    </row>
    <row r="24" spans="1:15" x14ac:dyDescent="0.35">
      <c r="A24" s="15">
        <v>18</v>
      </c>
      <c r="B24" t="s">
        <v>190</v>
      </c>
      <c r="C24" t="s">
        <v>191</v>
      </c>
      <c r="D24" t="s">
        <v>97</v>
      </c>
      <c r="E24" s="8">
        <v>-155</v>
      </c>
      <c r="F24" t="s">
        <v>98</v>
      </c>
      <c r="G24" s="16">
        <v>45401</v>
      </c>
      <c r="H24" t="s">
        <v>147</v>
      </c>
      <c r="I24" t="s">
        <v>97</v>
      </c>
      <c r="J24" s="17">
        <f>IF(Ausgaben[[#This Row],[Umfang '[€']]]&lt;=-500,0,1)</f>
        <v>1</v>
      </c>
      <c r="K24" s="17" t="s">
        <v>159</v>
      </c>
      <c r="L24" s="16">
        <v>45401</v>
      </c>
      <c r="N24" t="s">
        <v>149</v>
      </c>
    </row>
    <row r="25" spans="1:15" x14ac:dyDescent="0.35">
      <c r="A25" s="15">
        <v>19</v>
      </c>
      <c r="B25" t="s">
        <v>192</v>
      </c>
      <c r="C25" t="s">
        <v>191</v>
      </c>
      <c r="D25" t="s">
        <v>97</v>
      </c>
      <c r="E25" s="8">
        <v>-260</v>
      </c>
      <c r="F25" t="s">
        <v>125</v>
      </c>
      <c r="G25" s="16">
        <v>45401</v>
      </c>
      <c r="H25" t="s">
        <v>147</v>
      </c>
      <c r="I25" t="s">
        <v>97</v>
      </c>
      <c r="J25" s="17">
        <f>IF(Ausgaben[[#This Row],[Umfang '[€']]]&lt;=-500,0,1)</f>
        <v>1</v>
      </c>
      <c r="K25" s="17" t="s">
        <v>159</v>
      </c>
      <c r="L25" s="16">
        <v>45401</v>
      </c>
      <c r="N25" t="s">
        <v>149</v>
      </c>
    </row>
    <row r="26" spans="1:15" x14ac:dyDescent="0.35">
      <c r="A26" s="15">
        <v>20</v>
      </c>
      <c r="B26" t="s">
        <v>193</v>
      </c>
      <c r="C26" t="s">
        <v>194</v>
      </c>
      <c r="D26" t="s">
        <v>153</v>
      </c>
      <c r="E26" s="8">
        <v>-3313.85</v>
      </c>
      <c r="F26" t="s">
        <v>103</v>
      </c>
      <c r="G26" s="16">
        <v>45401</v>
      </c>
      <c r="H26" t="s">
        <v>147</v>
      </c>
      <c r="I26" t="s">
        <v>153</v>
      </c>
      <c r="J26" s="17">
        <f>IF(Ausgaben[[#This Row],[Umfang '[€']]]&lt;=-500,0,1)</f>
        <v>0</v>
      </c>
      <c r="K26" s="17" t="s">
        <v>159</v>
      </c>
      <c r="L26" s="16">
        <v>45401</v>
      </c>
      <c r="M26" t="s">
        <v>149</v>
      </c>
    </row>
    <row r="27" spans="1:15" x14ac:dyDescent="0.35">
      <c r="A27" s="15">
        <v>21</v>
      </c>
      <c r="B27" t="s">
        <v>195</v>
      </c>
      <c r="C27" t="s">
        <v>184</v>
      </c>
      <c r="D27" t="s">
        <v>196</v>
      </c>
      <c r="E27" s="8">
        <v>-23.55</v>
      </c>
      <c r="F27" t="s">
        <v>89</v>
      </c>
      <c r="G27" s="16">
        <v>45405</v>
      </c>
      <c r="H27" t="s">
        <v>147</v>
      </c>
      <c r="I27" t="s">
        <v>168</v>
      </c>
      <c r="J27" s="17">
        <f>IF(Ausgaben[[#This Row],[Umfang '[€']]]&lt;=-500,0,1)</f>
        <v>1</v>
      </c>
      <c r="K27" s="17" t="s">
        <v>159</v>
      </c>
      <c r="L27" s="16">
        <v>45405</v>
      </c>
      <c r="N27" t="s">
        <v>149</v>
      </c>
    </row>
    <row r="28" spans="1:15" x14ac:dyDescent="0.35">
      <c r="A28" s="15">
        <v>22</v>
      </c>
      <c r="B28" t="s">
        <v>197</v>
      </c>
      <c r="C28" t="s">
        <v>180</v>
      </c>
      <c r="D28" t="s">
        <v>181</v>
      </c>
      <c r="E28" s="8">
        <v>-18.57</v>
      </c>
      <c r="F28" t="s">
        <v>57</v>
      </c>
      <c r="G28" s="16">
        <v>45407</v>
      </c>
      <c r="H28" t="s">
        <v>147</v>
      </c>
      <c r="I28" t="s">
        <v>178</v>
      </c>
      <c r="J28" s="17">
        <f>IF(Ausgaben[[#This Row],[Umfang '[€']]]&lt;=-500,0,1)</f>
        <v>1</v>
      </c>
      <c r="K28" s="17" t="s">
        <v>159</v>
      </c>
      <c r="L28" s="16">
        <v>45407</v>
      </c>
      <c r="N28" t="s">
        <v>149</v>
      </c>
    </row>
    <row r="29" spans="1:15" x14ac:dyDescent="0.35">
      <c r="A29" s="15">
        <v>23</v>
      </c>
      <c r="B29" t="s">
        <v>198</v>
      </c>
      <c r="C29" t="s">
        <v>199</v>
      </c>
      <c r="D29" t="s">
        <v>200</v>
      </c>
      <c r="E29" s="8">
        <v>-149.9</v>
      </c>
      <c r="F29" t="s">
        <v>60</v>
      </c>
      <c r="G29" s="16">
        <v>45408</v>
      </c>
      <c r="H29" t="s">
        <v>147</v>
      </c>
      <c r="I29" t="s">
        <v>153</v>
      </c>
      <c r="J29" s="17">
        <f>IF(Ausgaben[[#This Row],[Umfang '[€']]]&lt;=-500,0,1)</f>
        <v>1</v>
      </c>
      <c r="K29" s="17" t="s">
        <v>159</v>
      </c>
      <c r="L29" s="16">
        <v>45408</v>
      </c>
      <c r="N29" t="s">
        <v>149</v>
      </c>
      <c r="O29" s="16">
        <v>45408</v>
      </c>
    </row>
    <row r="30" spans="1:15" x14ac:dyDescent="0.35">
      <c r="A30" s="15">
        <v>24</v>
      </c>
      <c r="B30" t="s">
        <v>201</v>
      </c>
      <c r="C30" t="s">
        <v>202</v>
      </c>
      <c r="D30" t="s">
        <v>203</v>
      </c>
      <c r="E30" s="8">
        <v>-1725</v>
      </c>
      <c r="F30" t="s">
        <v>69</v>
      </c>
      <c r="G30" s="16">
        <v>45411</v>
      </c>
      <c r="H30" t="s">
        <v>147</v>
      </c>
      <c r="I30" t="s">
        <v>178</v>
      </c>
      <c r="J30" s="17">
        <f>IF(Ausgaben[[#This Row],[Umfang '[€']]]&lt;=-500,0,1)</f>
        <v>0</v>
      </c>
      <c r="K30" s="17" t="s">
        <v>159</v>
      </c>
    </row>
    <row r="31" spans="1:15" x14ac:dyDescent="0.35">
      <c r="A31" s="15">
        <v>25</v>
      </c>
      <c r="B31" t="s">
        <v>204</v>
      </c>
      <c r="C31" t="s">
        <v>205</v>
      </c>
      <c r="D31" t="s">
        <v>206</v>
      </c>
      <c r="E31" s="8">
        <v>-599</v>
      </c>
      <c r="F31" t="s">
        <v>37</v>
      </c>
      <c r="G31" s="16">
        <v>45414</v>
      </c>
      <c r="H31" t="s">
        <v>147</v>
      </c>
      <c r="I31" t="s">
        <v>36</v>
      </c>
      <c r="J31" s="17">
        <f>IF(Ausgaben[[#This Row],[Umfang '[€']]]&lt;=-500,0,1)</f>
        <v>0</v>
      </c>
      <c r="K31" s="17" t="s">
        <v>159</v>
      </c>
      <c r="L31" s="16">
        <v>45414</v>
      </c>
      <c r="M31" t="s">
        <v>149</v>
      </c>
    </row>
    <row r="32" spans="1:15" x14ac:dyDescent="0.35">
      <c r="A32" s="15">
        <v>26</v>
      </c>
      <c r="B32" t="s">
        <v>207</v>
      </c>
      <c r="C32" t="s">
        <v>208</v>
      </c>
      <c r="D32" t="s">
        <v>209</v>
      </c>
      <c r="E32" s="8">
        <v>-59</v>
      </c>
      <c r="F32" t="s">
        <v>89</v>
      </c>
      <c r="G32" s="16">
        <v>45414</v>
      </c>
      <c r="H32" t="s">
        <v>147</v>
      </c>
      <c r="I32" t="s">
        <v>168</v>
      </c>
      <c r="J32" s="17">
        <f>IF(Ausgaben[[#This Row],[Umfang '[€']]]&lt;=-500,0,1)</f>
        <v>1</v>
      </c>
      <c r="K32" s="17" t="s">
        <v>159</v>
      </c>
      <c r="L32" s="16">
        <v>45414</v>
      </c>
      <c r="N32" t="s">
        <v>149</v>
      </c>
      <c r="O32" t="s">
        <v>210</v>
      </c>
    </row>
    <row r="33" spans="1:15" x14ac:dyDescent="0.35">
      <c r="A33" s="15">
        <v>27</v>
      </c>
      <c r="B33" t="s">
        <v>211</v>
      </c>
      <c r="C33" t="s">
        <v>166</v>
      </c>
      <c r="D33" t="s">
        <v>212</v>
      </c>
      <c r="E33" s="8">
        <v>-177.45</v>
      </c>
      <c r="F33" t="s">
        <v>89</v>
      </c>
      <c r="G33" s="16">
        <v>45422</v>
      </c>
      <c r="H33" t="s">
        <v>147</v>
      </c>
      <c r="I33" t="s">
        <v>168</v>
      </c>
      <c r="J33" s="17">
        <f>IF(Ausgaben[[#This Row],[Umfang '[€']]]&lt;=-500,0,1)</f>
        <v>1</v>
      </c>
      <c r="K33" s="17" t="s">
        <v>159</v>
      </c>
      <c r="L33" s="16">
        <v>45415</v>
      </c>
      <c r="N33" t="s">
        <v>149</v>
      </c>
      <c r="O33" t="s">
        <v>213</v>
      </c>
    </row>
    <row r="34" spans="1:15" x14ac:dyDescent="0.35">
      <c r="A34" s="15">
        <v>28</v>
      </c>
      <c r="B34" t="s">
        <v>214</v>
      </c>
      <c r="C34" t="s">
        <v>166</v>
      </c>
      <c r="D34" t="s">
        <v>212</v>
      </c>
      <c r="E34" s="8">
        <v>-108.62</v>
      </c>
      <c r="F34" t="s">
        <v>89</v>
      </c>
      <c r="G34" s="16">
        <v>45422</v>
      </c>
      <c r="H34" t="s">
        <v>147</v>
      </c>
      <c r="I34" t="s">
        <v>168</v>
      </c>
      <c r="J34" s="17">
        <f>IF(Ausgaben[[#This Row],[Umfang '[€']]]&lt;=-500,0,1)</f>
        <v>1</v>
      </c>
      <c r="K34" s="17" t="s">
        <v>159</v>
      </c>
      <c r="L34" s="16">
        <v>45415</v>
      </c>
      <c r="N34" t="s">
        <v>149</v>
      </c>
      <c r="O34" t="s">
        <v>213</v>
      </c>
    </row>
    <row r="35" spans="1:15" x14ac:dyDescent="0.35">
      <c r="A35" s="15">
        <v>29</v>
      </c>
      <c r="B35" t="s">
        <v>215</v>
      </c>
      <c r="C35" t="s">
        <v>166</v>
      </c>
      <c r="D35" t="s">
        <v>216</v>
      </c>
      <c r="E35" s="8">
        <v>-24.47</v>
      </c>
      <c r="F35" t="s">
        <v>89</v>
      </c>
      <c r="G35" s="16">
        <v>45422</v>
      </c>
      <c r="H35" t="s">
        <v>147</v>
      </c>
      <c r="I35" t="s">
        <v>168</v>
      </c>
      <c r="J35" s="17">
        <f>IF(Ausgaben[[#This Row],[Umfang '[€']]]&lt;=-500,0,1)</f>
        <v>1</v>
      </c>
      <c r="K35" s="17" t="s">
        <v>159</v>
      </c>
      <c r="O35" t="s">
        <v>217</v>
      </c>
    </row>
    <row r="36" spans="1:15" x14ac:dyDescent="0.35">
      <c r="A36" s="15">
        <v>30</v>
      </c>
      <c r="B36" t="s">
        <v>218</v>
      </c>
      <c r="D36" t="s">
        <v>219</v>
      </c>
      <c r="E36" s="8">
        <v>-500</v>
      </c>
      <c r="F36" t="s">
        <v>37</v>
      </c>
      <c r="G36" s="16">
        <v>45432</v>
      </c>
      <c r="H36" t="s">
        <v>147</v>
      </c>
      <c r="J36" s="17">
        <f>IF(Ausgaben[[#This Row],[Umfang '[€']]]&lt;=-500,0,1)</f>
        <v>0</v>
      </c>
      <c r="K36" s="17"/>
    </row>
    <row r="37" spans="1:15" x14ac:dyDescent="0.35">
      <c r="A37" s="15">
        <v>31</v>
      </c>
      <c r="B37" t="s">
        <v>220</v>
      </c>
      <c r="D37" t="s">
        <v>219</v>
      </c>
      <c r="E37" s="8">
        <v>-1200</v>
      </c>
      <c r="F37" t="s">
        <v>37</v>
      </c>
      <c r="G37" s="16">
        <v>45432</v>
      </c>
      <c r="H37" t="s">
        <v>147</v>
      </c>
      <c r="J37" s="17">
        <f>IF(Ausgaben[[#This Row],[Umfang '[€']]]&lt;=-500,0,1)</f>
        <v>0</v>
      </c>
      <c r="K37" s="17"/>
    </row>
    <row r="38" spans="1:15" x14ac:dyDescent="0.35">
      <c r="A38" s="15">
        <v>32</v>
      </c>
      <c r="B38" t="s">
        <v>221</v>
      </c>
      <c r="D38" t="s">
        <v>219</v>
      </c>
      <c r="E38" s="8">
        <v>-700</v>
      </c>
      <c r="F38" t="s">
        <v>37</v>
      </c>
      <c r="G38" s="16">
        <v>45432</v>
      </c>
      <c r="H38" t="s">
        <v>147</v>
      </c>
      <c r="J38" s="17">
        <f>IF(Ausgaben[[#This Row],[Umfang '[€']]]&lt;=-500,0,1)</f>
        <v>0</v>
      </c>
      <c r="K38" s="17"/>
    </row>
    <row r="39" spans="1:15" x14ac:dyDescent="0.35">
      <c r="A39" s="15">
        <v>33</v>
      </c>
      <c r="B39" t="s">
        <v>222</v>
      </c>
      <c r="D39" t="s">
        <v>219</v>
      </c>
      <c r="E39" s="8">
        <v>-600</v>
      </c>
      <c r="F39" t="s">
        <v>37</v>
      </c>
      <c r="G39" s="16">
        <v>45432</v>
      </c>
      <c r="H39" t="s">
        <v>147</v>
      </c>
      <c r="J39" s="17">
        <f>IF(Ausgaben[[#This Row],[Umfang '[€']]]&lt;=-500,0,1)</f>
        <v>0</v>
      </c>
      <c r="K39" s="17"/>
    </row>
    <row r="40" spans="1:15" x14ac:dyDescent="0.35">
      <c r="A40" s="15">
        <v>34</v>
      </c>
      <c r="B40" t="s">
        <v>223</v>
      </c>
      <c r="D40" t="s">
        <v>219</v>
      </c>
      <c r="E40" s="8">
        <v>-400</v>
      </c>
      <c r="F40" t="s">
        <v>37</v>
      </c>
      <c r="G40" s="16">
        <v>45432</v>
      </c>
      <c r="H40" t="s">
        <v>147</v>
      </c>
      <c r="J40" s="17">
        <f>IF(Ausgaben[[#This Row],[Umfang '[€']]]&lt;=-500,0,1)</f>
        <v>1</v>
      </c>
      <c r="K40" s="17"/>
    </row>
    <row r="41" spans="1:15" x14ac:dyDescent="0.35">
      <c r="A41" s="15">
        <v>35</v>
      </c>
      <c r="B41" t="s">
        <v>224</v>
      </c>
      <c r="D41" t="s">
        <v>219</v>
      </c>
      <c r="E41" s="8">
        <v>-3849.65</v>
      </c>
      <c r="F41" t="s">
        <v>37</v>
      </c>
      <c r="G41" s="16">
        <v>45432</v>
      </c>
      <c r="H41" t="s">
        <v>147</v>
      </c>
      <c r="J41" s="17">
        <f>IF(Ausgaben[[#This Row],[Umfang '[€']]]&lt;=-500,0,1)</f>
        <v>0</v>
      </c>
      <c r="K41" s="17"/>
    </row>
    <row r="42" spans="1:15" x14ac:dyDescent="0.35">
      <c r="A42" s="15">
        <v>36</v>
      </c>
      <c r="B42" t="s">
        <v>225</v>
      </c>
      <c r="D42" t="s">
        <v>219</v>
      </c>
      <c r="E42" s="8">
        <v>-300</v>
      </c>
      <c r="F42" t="s">
        <v>37</v>
      </c>
      <c r="G42" s="16">
        <v>45432</v>
      </c>
      <c r="H42" t="s">
        <v>147</v>
      </c>
      <c r="J42" s="17">
        <f>IF(Ausgaben[[#This Row],[Umfang '[€']]]&lt;=-500,0,1)</f>
        <v>1</v>
      </c>
      <c r="K42" s="17"/>
    </row>
    <row r="43" spans="1:15" x14ac:dyDescent="0.35">
      <c r="A43" s="15">
        <v>37</v>
      </c>
      <c r="B43" t="s">
        <v>226</v>
      </c>
      <c r="D43" t="s">
        <v>219</v>
      </c>
      <c r="E43" s="8">
        <v>-300</v>
      </c>
      <c r="F43" t="s">
        <v>37</v>
      </c>
      <c r="G43" s="16">
        <v>45432</v>
      </c>
      <c r="H43" t="s">
        <v>147</v>
      </c>
      <c r="J43" s="17">
        <f>IF(Ausgaben[[#This Row],[Umfang '[€']]]&lt;=-500,0,1)</f>
        <v>1</v>
      </c>
      <c r="K43" s="17"/>
    </row>
    <row r="44" spans="1:15" x14ac:dyDescent="0.35">
      <c r="A44" s="15">
        <v>38</v>
      </c>
      <c r="B44" t="s">
        <v>227</v>
      </c>
      <c r="D44" t="s">
        <v>219</v>
      </c>
      <c r="E44" s="8">
        <v>-300</v>
      </c>
      <c r="F44" t="s">
        <v>37</v>
      </c>
      <c r="G44" s="16">
        <v>45432</v>
      </c>
      <c r="H44" t="s">
        <v>147</v>
      </c>
      <c r="J44" s="17">
        <f>IF(Ausgaben[[#This Row],[Umfang '[€']]]&lt;=-500,0,1)</f>
        <v>1</v>
      </c>
      <c r="K44" s="17"/>
    </row>
    <row r="45" spans="1:15" x14ac:dyDescent="0.35">
      <c r="A45" s="15">
        <v>39</v>
      </c>
      <c r="B45" t="s">
        <v>228</v>
      </c>
      <c r="D45" t="s">
        <v>219</v>
      </c>
      <c r="E45" s="8">
        <v>-900</v>
      </c>
      <c r="F45" t="s">
        <v>37</v>
      </c>
      <c r="G45" s="16">
        <v>45432</v>
      </c>
      <c r="H45" t="s">
        <v>147</v>
      </c>
      <c r="J45" s="17">
        <f>IF(Ausgaben[[#This Row],[Umfang '[€']]]&lt;=-500,0,1)</f>
        <v>0</v>
      </c>
      <c r="K45" s="17"/>
    </row>
    <row r="46" spans="1:15" x14ac:dyDescent="0.35">
      <c r="A46" s="15">
        <v>40</v>
      </c>
      <c r="B46" t="s">
        <v>229</v>
      </c>
      <c r="D46" t="s">
        <v>219</v>
      </c>
      <c r="E46" s="8">
        <v>-1000</v>
      </c>
      <c r="F46" t="s">
        <v>37</v>
      </c>
      <c r="G46" s="16">
        <v>45432</v>
      </c>
      <c r="H46" t="s">
        <v>147</v>
      </c>
      <c r="J46" s="17">
        <f>IF(Ausgaben[[#This Row],[Umfang '[€']]]&lt;=-500,0,1)</f>
        <v>0</v>
      </c>
      <c r="K46" s="17"/>
    </row>
    <row r="47" spans="1:15" x14ac:dyDescent="0.35">
      <c r="A47" s="15">
        <v>41</v>
      </c>
      <c r="B47" t="s">
        <v>230</v>
      </c>
      <c r="D47" t="s">
        <v>231</v>
      </c>
      <c r="E47" s="8">
        <v>-300</v>
      </c>
      <c r="F47" t="s">
        <v>37</v>
      </c>
      <c r="G47" s="16">
        <v>45432</v>
      </c>
      <c r="H47" t="s">
        <v>147</v>
      </c>
      <c r="J47" s="17">
        <f>IF(Ausgaben[[#This Row],[Umfang '[€']]]&lt;=-500,0,1)</f>
        <v>1</v>
      </c>
      <c r="K47" s="17"/>
    </row>
    <row r="48" spans="1:15" x14ac:dyDescent="0.35">
      <c r="A48" s="15">
        <v>42</v>
      </c>
      <c r="B48" t="s">
        <v>232</v>
      </c>
      <c r="D48" t="s">
        <v>231</v>
      </c>
      <c r="E48" s="8">
        <v>-300</v>
      </c>
      <c r="F48" t="s">
        <v>37</v>
      </c>
      <c r="G48" s="16">
        <v>45432</v>
      </c>
      <c r="H48" t="s">
        <v>147</v>
      </c>
      <c r="J48" s="17">
        <f>IF(Ausgaben[[#This Row],[Umfang '[€']]]&lt;=-500,0,1)</f>
        <v>1</v>
      </c>
      <c r="K48" s="17"/>
    </row>
    <row r="49" spans="1:15" x14ac:dyDescent="0.35">
      <c r="A49" s="15">
        <v>43</v>
      </c>
      <c r="B49" t="s">
        <v>233</v>
      </c>
      <c r="D49" t="s">
        <v>231</v>
      </c>
      <c r="E49" s="8">
        <v>-400</v>
      </c>
      <c r="F49" t="s">
        <v>37</v>
      </c>
      <c r="G49" s="16">
        <v>45432</v>
      </c>
      <c r="H49" t="s">
        <v>147</v>
      </c>
      <c r="J49" s="17">
        <f>IF(Ausgaben[[#This Row],[Umfang '[€']]]&lt;=-500,0,1)</f>
        <v>1</v>
      </c>
      <c r="K49" s="17"/>
    </row>
    <row r="50" spans="1:15" x14ac:dyDescent="0.35">
      <c r="A50" s="15">
        <v>44</v>
      </c>
      <c r="B50" t="s">
        <v>234</v>
      </c>
      <c r="D50" t="s">
        <v>231</v>
      </c>
      <c r="E50" s="8">
        <v>-150</v>
      </c>
      <c r="F50" t="s">
        <v>37</v>
      </c>
      <c r="G50" s="16">
        <v>45432</v>
      </c>
      <c r="H50" t="s">
        <v>147</v>
      </c>
      <c r="J50" s="17">
        <f>IF(Ausgaben[[#This Row],[Umfang '[€']]]&lt;=-500,0,1)</f>
        <v>1</v>
      </c>
      <c r="K50" s="17"/>
    </row>
    <row r="51" spans="1:15" x14ac:dyDescent="0.35">
      <c r="A51" s="15">
        <v>45</v>
      </c>
      <c r="B51" t="s">
        <v>235</v>
      </c>
      <c r="D51" t="s">
        <v>231</v>
      </c>
      <c r="E51" s="8">
        <v>0</v>
      </c>
      <c r="F51" t="s">
        <v>37</v>
      </c>
      <c r="G51" s="16">
        <v>45432</v>
      </c>
      <c r="H51" t="s">
        <v>147</v>
      </c>
      <c r="J51" s="17">
        <f>IF(Ausgaben[[#This Row],[Umfang '[€']]]&lt;=-500,0,1)</f>
        <v>1</v>
      </c>
      <c r="K51" s="17"/>
    </row>
    <row r="52" spans="1:15" x14ac:dyDescent="0.35">
      <c r="A52" s="15">
        <v>46</v>
      </c>
      <c r="B52" t="s">
        <v>236</v>
      </c>
      <c r="D52" t="s">
        <v>231</v>
      </c>
      <c r="E52" s="8">
        <v>-300</v>
      </c>
      <c r="F52" t="s">
        <v>37</v>
      </c>
      <c r="G52" s="16">
        <v>45432</v>
      </c>
      <c r="H52" t="s">
        <v>147</v>
      </c>
      <c r="J52" s="17">
        <f>IF(Ausgaben[[#This Row],[Umfang '[€']]]&lt;=-500,0,1)</f>
        <v>1</v>
      </c>
      <c r="K52" s="17"/>
    </row>
    <row r="53" spans="1:15" x14ac:dyDescent="0.35">
      <c r="A53" s="15">
        <v>47</v>
      </c>
      <c r="B53" t="s">
        <v>237</v>
      </c>
      <c r="D53" t="s">
        <v>219</v>
      </c>
      <c r="E53" s="8">
        <v>-385</v>
      </c>
      <c r="F53" t="s">
        <v>37</v>
      </c>
      <c r="G53" s="16">
        <v>45432</v>
      </c>
      <c r="H53" t="s">
        <v>147</v>
      </c>
      <c r="J53" s="17">
        <f>IF(Ausgaben[[#This Row],[Umfang '[€']]]&lt;=-500,0,1)</f>
        <v>1</v>
      </c>
      <c r="K53" s="17"/>
    </row>
    <row r="54" spans="1:15" x14ac:dyDescent="0.35">
      <c r="A54" s="15">
        <v>48</v>
      </c>
      <c r="B54" t="s">
        <v>238</v>
      </c>
      <c r="D54" t="s">
        <v>219</v>
      </c>
      <c r="E54" s="8">
        <v>-130</v>
      </c>
      <c r="F54" t="s">
        <v>37</v>
      </c>
      <c r="G54" s="16">
        <v>45432</v>
      </c>
      <c r="H54" t="s">
        <v>147</v>
      </c>
      <c r="J54" s="17">
        <f>IF(Ausgaben[[#This Row],[Umfang '[€']]]&lt;=-500,0,1)</f>
        <v>1</v>
      </c>
      <c r="K54" s="17"/>
    </row>
    <row r="55" spans="1:15" x14ac:dyDescent="0.35">
      <c r="A55" s="15">
        <v>49</v>
      </c>
      <c r="B55" t="s">
        <v>239</v>
      </c>
      <c r="C55" t="s">
        <v>180</v>
      </c>
      <c r="D55" t="s">
        <v>181</v>
      </c>
      <c r="E55" s="8">
        <v>-19.2</v>
      </c>
      <c r="F55" t="s">
        <v>57</v>
      </c>
      <c r="G55" s="16">
        <v>45433</v>
      </c>
      <c r="H55" t="s">
        <v>147</v>
      </c>
      <c r="I55" t="s">
        <v>240</v>
      </c>
      <c r="J55" s="17">
        <f>IF(Ausgaben[[#This Row],[Umfang '[€']]]&lt;=-500,0,1)</f>
        <v>1</v>
      </c>
      <c r="K55" s="17" t="s">
        <v>159</v>
      </c>
      <c r="L55" s="16">
        <v>45433</v>
      </c>
      <c r="N55" t="s">
        <v>149</v>
      </c>
      <c r="O55" t="s">
        <v>217</v>
      </c>
    </row>
    <row r="56" spans="1:15" x14ac:dyDescent="0.35">
      <c r="A56" s="15">
        <v>50</v>
      </c>
      <c r="B56" t="s">
        <v>241</v>
      </c>
      <c r="C56" t="s">
        <v>242</v>
      </c>
      <c r="D56" t="s">
        <v>88</v>
      </c>
      <c r="E56" s="8">
        <v>-371.34</v>
      </c>
      <c r="F56" t="s">
        <v>89</v>
      </c>
      <c r="G56" s="16">
        <v>45433</v>
      </c>
      <c r="H56" t="s">
        <v>147</v>
      </c>
      <c r="I56" t="s">
        <v>168</v>
      </c>
      <c r="J56" s="17">
        <f>IF(Ausgaben[[#This Row],[Umfang '[€']]]&lt;=-500,0,1)</f>
        <v>1</v>
      </c>
      <c r="K56" s="17" t="s">
        <v>159</v>
      </c>
      <c r="L56" s="16">
        <v>45433</v>
      </c>
      <c r="M56" t="s">
        <v>149</v>
      </c>
    </row>
    <row r="57" spans="1:15" x14ac:dyDescent="0.35">
      <c r="A57" s="15">
        <v>51</v>
      </c>
      <c r="B57" t="s">
        <v>243</v>
      </c>
      <c r="C57" t="s">
        <v>244</v>
      </c>
      <c r="D57" t="s">
        <v>245</v>
      </c>
      <c r="E57" s="8">
        <v>-65.150000000000006</v>
      </c>
      <c r="F57" t="s">
        <v>86</v>
      </c>
      <c r="G57" s="16">
        <v>45437</v>
      </c>
      <c r="H57" t="s">
        <v>147</v>
      </c>
      <c r="I57" t="s">
        <v>148</v>
      </c>
      <c r="J57" s="17">
        <f>IF(Ausgaben[[#This Row],[Umfang '[€']]]&lt;=-500,0,1)</f>
        <v>1</v>
      </c>
      <c r="K57" s="17" t="s">
        <v>159</v>
      </c>
      <c r="O57" t="s">
        <v>217</v>
      </c>
    </row>
    <row r="58" spans="1:15" x14ac:dyDescent="0.35">
      <c r="A58" s="15">
        <v>52</v>
      </c>
      <c r="B58" t="s">
        <v>246</v>
      </c>
      <c r="C58" t="s">
        <v>166</v>
      </c>
      <c r="D58" t="s">
        <v>200</v>
      </c>
      <c r="E58" s="8">
        <v>-1693.7</v>
      </c>
      <c r="F58" t="s">
        <v>60</v>
      </c>
      <c r="G58" s="16">
        <v>45437</v>
      </c>
      <c r="H58" t="s">
        <v>147</v>
      </c>
      <c r="I58" t="s">
        <v>247</v>
      </c>
      <c r="J58" s="17">
        <f>IF(Ausgaben[[#This Row],[Umfang '[€']]]&lt;=-500,0,1)</f>
        <v>0</v>
      </c>
      <c r="K58" s="17" t="s">
        <v>159</v>
      </c>
      <c r="O58" t="s">
        <v>217</v>
      </c>
    </row>
    <row r="59" spans="1:15" x14ac:dyDescent="0.35">
      <c r="A59" s="15">
        <v>53</v>
      </c>
      <c r="B59" t="s">
        <v>65</v>
      </c>
      <c r="C59" t="s">
        <v>248</v>
      </c>
      <c r="D59" t="s">
        <v>249</v>
      </c>
      <c r="E59" s="8">
        <v>-166.6</v>
      </c>
      <c r="F59" t="s">
        <v>66</v>
      </c>
      <c r="G59" s="16">
        <v>45439</v>
      </c>
      <c r="H59" t="s">
        <v>147</v>
      </c>
      <c r="I59" t="s">
        <v>153</v>
      </c>
      <c r="J59" s="17">
        <f>IF(Ausgaben[[#This Row],[Umfang '[€']]]&lt;=-500,0,1)</f>
        <v>1</v>
      </c>
      <c r="K59" s="17" t="s">
        <v>159</v>
      </c>
      <c r="M59" t="s">
        <v>149</v>
      </c>
    </row>
    <row r="60" spans="1:15" x14ac:dyDescent="0.35">
      <c r="A60" s="15">
        <v>54</v>
      </c>
      <c r="B60" t="s">
        <v>250</v>
      </c>
      <c r="C60" t="s">
        <v>251</v>
      </c>
      <c r="E60" s="8">
        <v>-300</v>
      </c>
      <c r="F60" t="s">
        <v>86</v>
      </c>
      <c r="G60" s="16">
        <v>45439</v>
      </c>
      <c r="H60" t="s">
        <v>147</v>
      </c>
      <c r="I60" t="s">
        <v>148</v>
      </c>
      <c r="J60" s="17">
        <f>IF(Ausgaben[[#This Row],[Umfang '[€']]]&lt;=-500,0,1)</f>
        <v>1</v>
      </c>
      <c r="K60" s="17" t="s">
        <v>159</v>
      </c>
      <c r="M60" t="s">
        <v>149</v>
      </c>
    </row>
    <row r="61" spans="1:15" x14ac:dyDescent="0.35">
      <c r="A61" s="15">
        <v>55</v>
      </c>
      <c r="B61" t="s">
        <v>45</v>
      </c>
      <c r="E61" s="8">
        <v>-633.65</v>
      </c>
      <c r="F61" t="s">
        <v>46</v>
      </c>
      <c r="G61" s="16">
        <v>45439</v>
      </c>
      <c r="H61" t="s">
        <v>147</v>
      </c>
      <c r="I61" t="s">
        <v>36</v>
      </c>
      <c r="J61" s="17">
        <f>IF(Ausgaben[[#This Row],[Umfang '[€']]]&lt;=-500,0,1)</f>
        <v>0</v>
      </c>
      <c r="K61" s="17" t="s">
        <v>159</v>
      </c>
    </row>
    <row r="62" spans="1:15" x14ac:dyDescent="0.35">
      <c r="A62" s="15">
        <v>56</v>
      </c>
      <c r="B62" t="s">
        <v>279</v>
      </c>
      <c r="C62" t="s">
        <v>277</v>
      </c>
      <c r="D62" t="s">
        <v>278</v>
      </c>
      <c r="E62" s="8">
        <v>-3488.9</v>
      </c>
      <c r="F62" t="s">
        <v>73</v>
      </c>
      <c r="G62" s="16">
        <v>45439</v>
      </c>
      <c r="H62" t="s">
        <v>147</v>
      </c>
      <c r="I62" t="s">
        <v>153</v>
      </c>
      <c r="J62" s="17">
        <f>IF(Ausgaben[[#This Row],[Umfang '[€']]]&lt;=-500,0,1)</f>
        <v>0</v>
      </c>
      <c r="K62" s="17" t="s">
        <v>159</v>
      </c>
    </row>
    <row r="63" spans="1:15" x14ac:dyDescent="0.35">
      <c r="A63" s="15">
        <v>57</v>
      </c>
      <c r="E63" s="8">
        <v>0</v>
      </c>
      <c r="G63" s="16"/>
      <c r="J63" s="17">
        <f>IF(Ausgaben[[#This Row],[Umfang '[€']]]&lt;=-500,0,1)</f>
        <v>1</v>
      </c>
      <c r="K63" s="17"/>
    </row>
    <row r="64" spans="1:15" x14ac:dyDescent="0.35">
      <c r="A64" s="15">
        <v>58</v>
      </c>
      <c r="E64" s="8">
        <v>0</v>
      </c>
      <c r="G64" s="16"/>
      <c r="J64" s="17">
        <f>IF(Ausgaben[[#This Row],[Umfang '[€']]]&lt;=-500,0,1)</f>
        <v>1</v>
      </c>
      <c r="K64" s="17"/>
    </row>
    <row r="65" spans="1:11" x14ac:dyDescent="0.35">
      <c r="A65" s="15">
        <v>59</v>
      </c>
      <c r="E65" s="8">
        <v>0</v>
      </c>
      <c r="G65" s="16"/>
      <c r="J65" s="17">
        <f>IF(Ausgaben[[#This Row],[Umfang '[€']]]&lt;=-500,0,1)</f>
        <v>1</v>
      </c>
      <c r="K65" s="17"/>
    </row>
    <row r="66" spans="1:11" x14ac:dyDescent="0.35">
      <c r="A66" s="15">
        <v>60</v>
      </c>
      <c r="E66" s="8">
        <v>0</v>
      </c>
      <c r="G66" s="16"/>
      <c r="J66" s="17">
        <f>IF(Ausgaben[[#This Row],[Umfang '[€']]]&lt;=-500,0,1)</f>
        <v>1</v>
      </c>
      <c r="K66" s="17"/>
    </row>
    <row r="67" spans="1:11" x14ac:dyDescent="0.35">
      <c r="A67" s="15">
        <v>61</v>
      </c>
      <c r="E67" s="8">
        <v>0</v>
      </c>
      <c r="G67" s="16"/>
      <c r="J67" s="17">
        <f>IF(Ausgaben[[#This Row],[Umfang '[€']]]&lt;=-500,0,1)</f>
        <v>1</v>
      </c>
      <c r="K67" s="17"/>
    </row>
    <row r="68" spans="1:11" x14ac:dyDescent="0.35">
      <c r="A68" s="15">
        <v>62</v>
      </c>
      <c r="E68" s="8">
        <v>0</v>
      </c>
      <c r="G68" s="16"/>
      <c r="J68" s="17">
        <f>IF(Ausgaben[[#This Row],[Umfang '[€']]]&lt;=-500,0,1)</f>
        <v>1</v>
      </c>
      <c r="K68" s="17"/>
    </row>
    <row r="69" spans="1:11" x14ac:dyDescent="0.35">
      <c r="A69" s="15">
        <v>63</v>
      </c>
      <c r="E69" s="8">
        <v>0</v>
      </c>
      <c r="G69" s="16"/>
      <c r="J69" s="17">
        <f>IF(Ausgaben[[#This Row],[Umfang '[€']]]&lt;=-500,0,1)</f>
        <v>1</v>
      </c>
      <c r="K69" s="17"/>
    </row>
    <row r="70" spans="1:11" x14ac:dyDescent="0.35">
      <c r="A70" s="15">
        <v>64</v>
      </c>
      <c r="E70" s="8">
        <v>0</v>
      </c>
      <c r="G70" s="16"/>
      <c r="J70" s="17">
        <f>IF(Ausgaben[[#This Row],[Umfang '[€']]]&lt;=-500,0,1)</f>
        <v>1</v>
      </c>
      <c r="K70" s="17"/>
    </row>
    <row r="71" spans="1:11" x14ac:dyDescent="0.35">
      <c r="A71" s="15">
        <v>65</v>
      </c>
      <c r="E71" s="8">
        <v>0</v>
      </c>
      <c r="G71" s="16"/>
      <c r="J71" s="17">
        <f>IF(Ausgaben[[#This Row],[Umfang '[€']]]&lt;=-500,0,1)</f>
        <v>1</v>
      </c>
      <c r="K71" s="17"/>
    </row>
    <row r="72" spans="1:11" x14ac:dyDescent="0.35">
      <c r="A72" s="15">
        <v>66</v>
      </c>
      <c r="E72" s="8">
        <v>0</v>
      </c>
      <c r="G72" s="16"/>
      <c r="J72" s="17">
        <f>IF(Ausgaben[[#This Row],[Umfang '[€']]]&lt;=-500,0,1)</f>
        <v>1</v>
      </c>
      <c r="K72" s="17"/>
    </row>
    <row r="73" spans="1:11" x14ac:dyDescent="0.35">
      <c r="A73" s="15">
        <v>67</v>
      </c>
      <c r="E73" s="8">
        <v>0</v>
      </c>
      <c r="G73" s="16"/>
      <c r="J73" s="17">
        <f>IF(Ausgaben[[#This Row],[Umfang '[€']]]&lt;=-500,0,1)</f>
        <v>1</v>
      </c>
      <c r="K73" s="17"/>
    </row>
    <row r="74" spans="1:11" x14ac:dyDescent="0.35">
      <c r="A74" s="15">
        <v>68</v>
      </c>
      <c r="E74" s="8">
        <v>0</v>
      </c>
      <c r="G74" s="16"/>
      <c r="J74" s="17">
        <f>IF(Ausgaben[[#This Row],[Umfang '[€']]]&lt;=-500,0,1)</f>
        <v>1</v>
      </c>
      <c r="K74" s="17"/>
    </row>
    <row r="75" spans="1:11" x14ac:dyDescent="0.35">
      <c r="A75" s="15">
        <v>69</v>
      </c>
      <c r="E75" s="8">
        <v>0</v>
      </c>
      <c r="G75" s="16"/>
      <c r="J75" s="17">
        <f>IF(Ausgaben[[#This Row],[Umfang '[€']]]&lt;=-500,0,1)</f>
        <v>1</v>
      </c>
      <c r="K75" s="17"/>
    </row>
    <row r="76" spans="1:11" x14ac:dyDescent="0.35">
      <c r="A76" s="15">
        <v>70</v>
      </c>
      <c r="E76" s="8">
        <v>0</v>
      </c>
      <c r="G76" s="16"/>
      <c r="J76" s="17">
        <f>IF(Ausgaben[[#This Row],[Umfang '[€']]]&lt;=-500,0,1)</f>
        <v>1</v>
      </c>
      <c r="K76" s="17"/>
    </row>
    <row r="77" spans="1:11" x14ac:dyDescent="0.35">
      <c r="A77" s="15">
        <v>71</v>
      </c>
      <c r="E77" s="8">
        <v>0</v>
      </c>
      <c r="G77" s="16"/>
      <c r="J77" s="17">
        <f>IF(Ausgaben[[#This Row],[Umfang '[€']]]&lt;=-500,0,1)</f>
        <v>1</v>
      </c>
      <c r="K77" s="17"/>
    </row>
    <row r="78" spans="1:11" x14ac:dyDescent="0.35">
      <c r="A78" s="15">
        <v>72</v>
      </c>
      <c r="E78" s="8">
        <v>0</v>
      </c>
      <c r="G78" s="16"/>
      <c r="J78" s="17">
        <f>IF(Ausgaben[[#This Row],[Umfang '[€']]]&lt;=-500,0,1)</f>
        <v>1</v>
      </c>
      <c r="K78" s="17"/>
    </row>
    <row r="79" spans="1:11" x14ac:dyDescent="0.35">
      <c r="A79" s="15">
        <v>73</v>
      </c>
      <c r="E79" s="8">
        <v>0</v>
      </c>
      <c r="G79" s="16"/>
      <c r="J79" s="17">
        <f>IF(Ausgaben[[#This Row],[Umfang '[€']]]&lt;=-500,0,1)</f>
        <v>1</v>
      </c>
      <c r="K79" s="17"/>
    </row>
    <row r="80" spans="1:11" x14ac:dyDescent="0.35">
      <c r="A80" s="15">
        <v>74</v>
      </c>
      <c r="E80" s="8">
        <v>0</v>
      </c>
      <c r="G80" s="16"/>
      <c r="J80" s="17">
        <f>IF(Ausgaben[[#This Row],[Umfang '[€']]]&lt;=-500,0,1)</f>
        <v>1</v>
      </c>
      <c r="K80" s="17"/>
    </row>
    <row r="81" spans="1:11" x14ac:dyDescent="0.35">
      <c r="A81" s="15">
        <v>75</v>
      </c>
      <c r="E81" s="8">
        <v>0</v>
      </c>
      <c r="G81" s="16"/>
      <c r="J81" s="17">
        <f>IF(Ausgaben[[#This Row],[Umfang '[€']]]&lt;=-500,0,1)</f>
        <v>1</v>
      </c>
      <c r="K81" s="17"/>
    </row>
    <row r="82" spans="1:11" x14ac:dyDescent="0.35">
      <c r="A82" s="15">
        <v>76</v>
      </c>
      <c r="E82" s="8">
        <v>0</v>
      </c>
      <c r="G82" s="16"/>
      <c r="J82" s="17">
        <f>IF(Ausgaben[[#This Row],[Umfang '[€']]]&lt;=-500,0,1)</f>
        <v>1</v>
      </c>
      <c r="K82" s="17"/>
    </row>
    <row r="83" spans="1:11" x14ac:dyDescent="0.35">
      <c r="A83" s="15">
        <v>77</v>
      </c>
      <c r="E83" s="8">
        <v>0</v>
      </c>
      <c r="G83" s="16"/>
      <c r="J83" s="17">
        <f>IF(Ausgaben[[#This Row],[Umfang '[€']]]&lt;=-500,0,1)</f>
        <v>1</v>
      </c>
      <c r="K83" s="17"/>
    </row>
    <row r="84" spans="1:11" x14ac:dyDescent="0.35">
      <c r="A84" s="15">
        <v>78</v>
      </c>
      <c r="E84" s="8">
        <v>0</v>
      </c>
      <c r="G84" s="16"/>
      <c r="J84" s="17">
        <f>IF(Ausgaben[[#This Row],[Umfang '[€']]]&lt;=-500,0,1)</f>
        <v>1</v>
      </c>
      <c r="K84" s="17"/>
    </row>
    <row r="85" spans="1:11" x14ac:dyDescent="0.35">
      <c r="A85" s="15">
        <v>79</v>
      </c>
      <c r="E85" s="8">
        <v>0</v>
      </c>
      <c r="G85" s="16"/>
      <c r="J85" s="17">
        <f>IF(Ausgaben[[#This Row],[Umfang '[€']]]&lt;=-500,0,1)</f>
        <v>1</v>
      </c>
      <c r="K85" s="17"/>
    </row>
    <row r="86" spans="1:11" x14ac:dyDescent="0.35">
      <c r="A86" s="15">
        <v>80</v>
      </c>
      <c r="E86" s="8">
        <v>0</v>
      </c>
      <c r="G86" s="16"/>
      <c r="J86" s="17">
        <f>IF(Ausgaben[[#This Row],[Umfang '[€']]]&lt;=-500,0,1)</f>
        <v>1</v>
      </c>
      <c r="K86" s="17"/>
    </row>
    <row r="87" spans="1:11" x14ac:dyDescent="0.35">
      <c r="A87" s="15">
        <v>81</v>
      </c>
      <c r="E87" s="8">
        <v>0</v>
      </c>
      <c r="G87" s="16"/>
      <c r="J87" s="17">
        <f>IF(Ausgaben[[#This Row],[Umfang '[€']]]&lt;=-500,0,1)</f>
        <v>1</v>
      </c>
      <c r="K87" s="17"/>
    </row>
    <row r="88" spans="1:11" x14ac:dyDescent="0.35">
      <c r="A88" s="15">
        <v>82</v>
      </c>
      <c r="E88" s="8">
        <v>0</v>
      </c>
      <c r="G88" s="16"/>
      <c r="J88" s="17">
        <f>IF(Ausgaben[[#This Row],[Umfang '[€']]]&lt;=-500,0,1)</f>
        <v>1</v>
      </c>
      <c r="K88" s="17"/>
    </row>
    <row r="89" spans="1:11" x14ac:dyDescent="0.35">
      <c r="A89" s="15">
        <v>83</v>
      </c>
      <c r="E89" s="8">
        <v>0</v>
      </c>
      <c r="G89" s="16"/>
      <c r="J89" s="17">
        <f>IF(Ausgaben[[#This Row],[Umfang '[€']]]&lt;=-500,0,1)</f>
        <v>1</v>
      </c>
      <c r="K89" s="17"/>
    </row>
    <row r="90" spans="1:11" x14ac:dyDescent="0.35">
      <c r="A90" s="15">
        <v>84</v>
      </c>
      <c r="E90" s="8">
        <v>0</v>
      </c>
      <c r="G90" s="16"/>
      <c r="J90" s="17">
        <f>IF(Ausgaben[[#This Row],[Umfang '[€']]]&lt;=-500,0,1)</f>
        <v>1</v>
      </c>
      <c r="K90" s="17"/>
    </row>
    <row r="91" spans="1:11" x14ac:dyDescent="0.35">
      <c r="A91" s="15">
        <v>85</v>
      </c>
      <c r="E91" s="8">
        <v>0</v>
      </c>
      <c r="G91" s="16"/>
      <c r="J91" s="17">
        <f>IF(Ausgaben[[#This Row],[Umfang '[€']]]&lt;=-500,0,1)</f>
        <v>1</v>
      </c>
      <c r="K91" s="17"/>
    </row>
    <row r="92" spans="1:11" x14ac:dyDescent="0.35">
      <c r="A92" s="15">
        <v>86</v>
      </c>
      <c r="E92" s="8">
        <v>0</v>
      </c>
      <c r="G92" s="16"/>
      <c r="J92" s="17">
        <f>IF(Ausgaben[[#This Row],[Umfang '[€']]]&lt;=-500,0,1)</f>
        <v>1</v>
      </c>
      <c r="K92" s="17"/>
    </row>
    <row r="93" spans="1:11" x14ac:dyDescent="0.35">
      <c r="A93" s="15">
        <v>87</v>
      </c>
      <c r="E93" s="8">
        <v>0</v>
      </c>
      <c r="G93" s="16"/>
      <c r="J93" s="17">
        <f>IF(Ausgaben[[#This Row],[Umfang '[€']]]&lt;=-500,0,1)</f>
        <v>1</v>
      </c>
      <c r="K93" s="17"/>
    </row>
    <row r="94" spans="1:11" x14ac:dyDescent="0.35">
      <c r="A94" s="15">
        <v>88</v>
      </c>
      <c r="E94" s="8">
        <v>0</v>
      </c>
      <c r="G94" s="16"/>
      <c r="J94" s="17">
        <f>IF(Ausgaben[[#This Row],[Umfang '[€']]]&lt;=-500,0,1)</f>
        <v>1</v>
      </c>
      <c r="K94" s="17"/>
    </row>
    <row r="95" spans="1:11" x14ac:dyDescent="0.35">
      <c r="A95" s="15">
        <v>89</v>
      </c>
      <c r="E95" s="8">
        <v>0</v>
      </c>
      <c r="G95" s="16"/>
      <c r="J95" s="17">
        <f>IF(Ausgaben[[#This Row],[Umfang '[€']]]&lt;=-500,0,1)</f>
        <v>1</v>
      </c>
      <c r="K95" s="17"/>
    </row>
    <row r="96" spans="1:11" x14ac:dyDescent="0.35">
      <c r="A96" s="15">
        <v>90</v>
      </c>
      <c r="E96" s="8">
        <v>0</v>
      </c>
      <c r="G96" s="16"/>
      <c r="J96" s="17">
        <f>IF(Ausgaben[[#This Row],[Umfang '[€']]]&lt;=-500,0,1)</f>
        <v>1</v>
      </c>
      <c r="K96" s="17"/>
    </row>
    <row r="97" spans="1:11" x14ac:dyDescent="0.35">
      <c r="A97" s="15">
        <v>91</v>
      </c>
      <c r="E97" s="8">
        <v>0</v>
      </c>
      <c r="G97" s="16"/>
      <c r="J97" s="17">
        <f>IF(Ausgaben[[#This Row],[Umfang '[€']]]&lt;=-500,0,1)</f>
        <v>1</v>
      </c>
      <c r="K97" s="17"/>
    </row>
    <row r="98" spans="1:11" x14ac:dyDescent="0.35">
      <c r="A98" s="15">
        <v>92</v>
      </c>
      <c r="E98" s="8">
        <v>0</v>
      </c>
      <c r="G98" s="16"/>
      <c r="J98" s="17">
        <f>IF(Ausgaben[[#This Row],[Umfang '[€']]]&lt;=-500,0,1)</f>
        <v>1</v>
      </c>
      <c r="K98" s="17"/>
    </row>
    <row r="99" spans="1:11" x14ac:dyDescent="0.35">
      <c r="A99" s="15">
        <v>93</v>
      </c>
      <c r="E99" s="8">
        <v>0</v>
      </c>
      <c r="G99" s="16"/>
      <c r="J99" s="17">
        <f>IF(Ausgaben[[#This Row],[Umfang '[€']]]&lt;=-500,0,1)</f>
        <v>1</v>
      </c>
      <c r="K99" s="17"/>
    </row>
    <row r="100" spans="1:11" x14ac:dyDescent="0.35">
      <c r="A100" s="15">
        <v>94</v>
      </c>
      <c r="E100" s="8">
        <v>0</v>
      </c>
      <c r="G100" s="16"/>
      <c r="J100" s="17">
        <f>IF(Ausgaben[[#This Row],[Umfang '[€']]]&lt;=-500,0,1)</f>
        <v>1</v>
      </c>
      <c r="K100" s="17"/>
    </row>
    <row r="101" spans="1:11" x14ac:dyDescent="0.35">
      <c r="A101" s="15">
        <v>95</v>
      </c>
      <c r="E101" s="8">
        <v>0</v>
      </c>
      <c r="G101" s="16"/>
      <c r="J101" s="17">
        <f>IF(Ausgaben[[#This Row],[Umfang '[€']]]&lt;=-500,0,1)</f>
        <v>1</v>
      </c>
      <c r="K101" s="17"/>
    </row>
    <row r="102" spans="1:11" x14ac:dyDescent="0.35">
      <c r="A102" s="15">
        <v>96</v>
      </c>
      <c r="E102" s="8">
        <v>0</v>
      </c>
      <c r="G102" s="16"/>
      <c r="J102" s="17">
        <f>IF(Ausgaben[[#This Row],[Umfang '[€']]]&lt;=-500,0,1)</f>
        <v>1</v>
      </c>
      <c r="K102" s="17"/>
    </row>
    <row r="103" spans="1:11" x14ac:dyDescent="0.35">
      <c r="A103" s="15">
        <v>97</v>
      </c>
      <c r="E103" s="8">
        <v>0</v>
      </c>
      <c r="G103" s="16"/>
      <c r="J103" s="17">
        <f>IF(Ausgaben[[#This Row],[Umfang '[€']]]&lt;=-500,0,1)</f>
        <v>1</v>
      </c>
      <c r="K103" s="17"/>
    </row>
    <row r="104" spans="1:11" x14ac:dyDescent="0.35">
      <c r="A104" s="15">
        <v>98</v>
      </c>
      <c r="E104" s="8">
        <v>0</v>
      </c>
      <c r="G104" s="16"/>
      <c r="J104" s="17">
        <f>IF(Ausgaben[[#This Row],[Umfang '[€']]]&lt;=-500,0,1)</f>
        <v>1</v>
      </c>
      <c r="K104" s="17"/>
    </row>
    <row r="105" spans="1:11" x14ac:dyDescent="0.35">
      <c r="A105" s="15">
        <v>99</v>
      </c>
      <c r="E105" s="8">
        <v>0</v>
      </c>
      <c r="G105" s="16"/>
      <c r="J105" s="17">
        <f>IF(Ausgaben[[#This Row],[Umfang '[€']]]&lt;=-500,0,1)</f>
        <v>1</v>
      </c>
      <c r="K105" s="17"/>
    </row>
    <row r="106" spans="1:11" x14ac:dyDescent="0.35">
      <c r="A106" s="15">
        <v>100</v>
      </c>
      <c r="E106" s="8">
        <v>0</v>
      </c>
      <c r="G106" s="16"/>
      <c r="J106" s="17">
        <f>IF(Ausgaben[[#This Row],[Umfang '[€']]]&lt;=-500,0,1)</f>
        <v>1</v>
      </c>
      <c r="K106" s="17"/>
    </row>
    <row r="107" spans="1:11" x14ac:dyDescent="0.35">
      <c r="A107" s="15">
        <v>101</v>
      </c>
      <c r="E107" s="8">
        <v>0</v>
      </c>
      <c r="G107" s="16"/>
      <c r="J107" s="17">
        <f>IF(Ausgaben[[#This Row],[Umfang '[€']]]&lt;=-500,0,1)</f>
        <v>1</v>
      </c>
      <c r="K107" s="17"/>
    </row>
    <row r="108" spans="1:11" x14ac:dyDescent="0.35">
      <c r="A108" s="15">
        <v>102</v>
      </c>
      <c r="E108" s="8">
        <v>0</v>
      </c>
      <c r="G108" s="16"/>
      <c r="J108" s="17">
        <f>IF(Ausgaben[[#This Row],[Umfang '[€']]]&lt;=-500,0,1)</f>
        <v>1</v>
      </c>
      <c r="K108" s="17"/>
    </row>
    <row r="109" spans="1:11" x14ac:dyDescent="0.35">
      <c r="A109" s="15">
        <v>103</v>
      </c>
      <c r="E109" s="8">
        <v>0</v>
      </c>
      <c r="G109" s="16"/>
      <c r="J109" s="17">
        <f>IF(Ausgaben[[#This Row],[Umfang '[€']]]&lt;=-500,0,1)</f>
        <v>1</v>
      </c>
      <c r="K109" s="17"/>
    </row>
    <row r="110" spans="1:11" x14ac:dyDescent="0.35">
      <c r="A110" s="15">
        <v>104</v>
      </c>
      <c r="E110" s="8">
        <v>0</v>
      </c>
      <c r="G110" s="16"/>
      <c r="J110" s="17">
        <f>IF(Ausgaben[[#This Row],[Umfang '[€']]]&lt;=-500,0,1)</f>
        <v>1</v>
      </c>
      <c r="K110" s="17"/>
    </row>
    <row r="111" spans="1:11" x14ac:dyDescent="0.35">
      <c r="A111" s="15">
        <v>105</v>
      </c>
      <c r="E111" s="8">
        <v>0</v>
      </c>
      <c r="G111" s="16"/>
      <c r="J111" s="17">
        <f>IF(Ausgaben[[#This Row],[Umfang '[€']]]&lt;=-500,0,1)</f>
        <v>1</v>
      </c>
      <c r="K111" s="17"/>
    </row>
    <row r="112" spans="1:11" x14ac:dyDescent="0.35">
      <c r="A112" s="15">
        <v>106</v>
      </c>
      <c r="E112" s="8">
        <v>0</v>
      </c>
      <c r="G112" s="16"/>
      <c r="J112" s="17">
        <f>IF(Ausgaben[[#This Row],[Umfang '[€']]]&lt;=-500,0,1)</f>
        <v>1</v>
      </c>
      <c r="K112" s="17"/>
    </row>
    <row r="113" spans="1:11" x14ac:dyDescent="0.35">
      <c r="A113" s="15">
        <v>107</v>
      </c>
      <c r="E113" s="8">
        <v>0</v>
      </c>
      <c r="G113" s="16"/>
      <c r="J113" s="17">
        <f>IF(Ausgaben[[#This Row],[Umfang '[€']]]&lt;=-500,0,1)</f>
        <v>1</v>
      </c>
      <c r="K113" s="17"/>
    </row>
    <row r="114" spans="1:11" x14ac:dyDescent="0.35">
      <c r="A114" s="15">
        <v>108</v>
      </c>
      <c r="E114" s="8">
        <v>0</v>
      </c>
      <c r="G114" s="16"/>
      <c r="J114" s="17">
        <f>IF(Ausgaben[[#This Row],[Umfang '[€']]]&lt;=-500,0,1)</f>
        <v>1</v>
      </c>
      <c r="K114" s="17"/>
    </row>
    <row r="115" spans="1:11" x14ac:dyDescent="0.35">
      <c r="A115" s="15">
        <v>109</v>
      </c>
      <c r="E115" s="8">
        <v>0</v>
      </c>
      <c r="G115" s="16"/>
      <c r="J115" s="17">
        <f>IF(Ausgaben[[#This Row],[Umfang '[€']]]&lt;=-500,0,1)</f>
        <v>1</v>
      </c>
      <c r="K115" s="17"/>
    </row>
    <row r="116" spans="1:11" x14ac:dyDescent="0.35">
      <c r="A116" s="15">
        <v>110</v>
      </c>
      <c r="E116" s="8">
        <v>0</v>
      </c>
      <c r="G116" s="16"/>
      <c r="J116" s="17">
        <f>IF(Ausgaben[[#This Row],[Umfang '[€']]]&lt;=-500,0,1)</f>
        <v>1</v>
      </c>
      <c r="K116" s="17"/>
    </row>
    <row r="117" spans="1:11" x14ac:dyDescent="0.35">
      <c r="A117" s="15">
        <v>111</v>
      </c>
      <c r="E117" s="8">
        <v>0</v>
      </c>
      <c r="G117" s="16"/>
      <c r="J117" s="17">
        <f>IF(Ausgaben[[#This Row],[Umfang '[€']]]&lt;=-500,0,1)</f>
        <v>1</v>
      </c>
      <c r="K117" s="17"/>
    </row>
    <row r="118" spans="1:11" x14ac:dyDescent="0.35">
      <c r="A118" s="15">
        <v>112</v>
      </c>
      <c r="E118" s="8">
        <v>0</v>
      </c>
      <c r="G118" s="16"/>
      <c r="J118" s="17">
        <f>IF(Ausgaben[[#This Row],[Umfang '[€']]]&lt;=-500,0,1)</f>
        <v>1</v>
      </c>
      <c r="K118" s="17"/>
    </row>
    <row r="119" spans="1:11" x14ac:dyDescent="0.35">
      <c r="A119" s="15">
        <v>113</v>
      </c>
      <c r="E119" s="8">
        <v>0</v>
      </c>
      <c r="G119" s="16"/>
      <c r="J119" s="17">
        <f>IF(Ausgaben[[#This Row],[Umfang '[€']]]&lt;=-500,0,1)</f>
        <v>1</v>
      </c>
      <c r="K119" s="17"/>
    </row>
    <row r="120" spans="1:11" x14ac:dyDescent="0.35">
      <c r="A120" s="15">
        <v>114</v>
      </c>
      <c r="E120" s="8">
        <v>0</v>
      </c>
      <c r="G120" s="16"/>
      <c r="J120" s="17">
        <f>IF(Ausgaben[[#This Row],[Umfang '[€']]]&lt;=-500,0,1)</f>
        <v>1</v>
      </c>
      <c r="K120" s="17"/>
    </row>
    <row r="121" spans="1:11" x14ac:dyDescent="0.35">
      <c r="A121" s="15">
        <v>115</v>
      </c>
      <c r="E121" s="8">
        <v>0</v>
      </c>
      <c r="G121" s="16"/>
      <c r="J121" s="17">
        <f>IF(Ausgaben[[#This Row],[Umfang '[€']]]&lt;=-500,0,1)</f>
        <v>1</v>
      </c>
      <c r="K121" s="17"/>
    </row>
    <row r="122" spans="1:11" x14ac:dyDescent="0.35">
      <c r="A122" s="15">
        <v>116</v>
      </c>
      <c r="E122" s="8">
        <v>0</v>
      </c>
      <c r="G122" s="16"/>
      <c r="J122" s="17">
        <f>IF(Ausgaben[[#This Row],[Umfang '[€']]]&lt;=-500,0,1)</f>
        <v>1</v>
      </c>
      <c r="K122" s="17"/>
    </row>
    <row r="123" spans="1:11" x14ac:dyDescent="0.35">
      <c r="A123" s="15">
        <v>117</v>
      </c>
      <c r="E123" s="8">
        <v>0</v>
      </c>
      <c r="G123" s="16"/>
      <c r="J123" s="17">
        <f>IF(Ausgaben[[#This Row],[Umfang '[€']]]&lt;=-500,0,1)</f>
        <v>1</v>
      </c>
      <c r="K123" s="17"/>
    </row>
    <row r="124" spans="1:11" x14ac:dyDescent="0.35">
      <c r="A124" s="15">
        <v>118</v>
      </c>
      <c r="E124" s="8">
        <v>0</v>
      </c>
      <c r="G124" s="16"/>
      <c r="J124" s="17">
        <f>IF(Ausgaben[[#This Row],[Umfang '[€']]]&lt;=-500,0,1)</f>
        <v>1</v>
      </c>
      <c r="K124" s="17"/>
    </row>
    <row r="125" spans="1:11" x14ac:dyDescent="0.35">
      <c r="A125" s="15">
        <v>119</v>
      </c>
      <c r="E125" s="8">
        <v>0</v>
      </c>
      <c r="G125" s="16"/>
      <c r="J125" s="17">
        <f>IF(Ausgaben[[#This Row],[Umfang '[€']]]&lt;=-500,0,1)</f>
        <v>1</v>
      </c>
      <c r="K125" s="17"/>
    </row>
    <row r="126" spans="1:11" x14ac:dyDescent="0.35">
      <c r="A126" s="15">
        <v>120</v>
      </c>
      <c r="E126" s="8">
        <v>0</v>
      </c>
      <c r="G126" s="16"/>
      <c r="J126" s="17">
        <f>IF(Ausgaben[[#This Row],[Umfang '[€']]]&lt;=-500,0,1)</f>
        <v>1</v>
      </c>
      <c r="K126" s="17"/>
    </row>
    <row r="127" spans="1:11" x14ac:dyDescent="0.35">
      <c r="A127" s="15">
        <v>121</v>
      </c>
      <c r="E127" s="8">
        <v>0</v>
      </c>
      <c r="G127" s="16"/>
      <c r="J127" s="17">
        <f>IF(Ausgaben[[#This Row],[Umfang '[€']]]&lt;=-500,0,1)</f>
        <v>1</v>
      </c>
      <c r="K127" s="17"/>
    </row>
    <row r="128" spans="1:11" x14ac:dyDescent="0.35">
      <c r="A128" s="15">
        <v>122</v>
      </c>
      <c r="E128" s="8">
        <v>0</v>
      </c>
      <c r="G128" s="16"/>
      <c r="J128" s="17">
        <f>IF(Ausgaben[[#This Row],[Umfang '[€']]]&lt;=-500,0,1)</f>
        <v>1</v>
      </c>
      <c r="K128" s="17"/>
    </row>
    <row r="129" spans="1:11" x14ac:dyDescent="0.35">
      <c r="A129" s="15">
        <v>123</v>
      </c>
      <c r="E129" s="8">
        <v>0</v>
      </c>
      <c r="G129" s="16"/>
      <c r="J129" s="17">
        <f>IF(Ausgaben[[#This Row],[Umfang '[€']]]&lt;=-500,0,1)</f>
        <v>1</v>
      </c>
      <c r="K129" s="17"/>
    </row>
    <row r="130" spans="1:11" x14ac:dyDescent="0.35">
      <c r="A130" s="15">
        <v>124</v>
      </c>
      <c r="E130" s="8">
        <v>0</v>
      </c>
      <c r="G130" s="16"/>
      <c r="J130" s="17">
        <f>IF(Ausgaben[[#This Row],[Umfang '[€']]]&lt;=-500,0,1)</f>
        <v>1</v>
      </c>
      <c r="K130" s="17"/>
    </row>
    <row r="131" spans="1:11" x14ac:dyDescent="0.35">
      <c r="A131" s="15">
        <v>125</v>
      </c>
      <c r="E131" s="8">
        <v>0</v>
      </c>
      <c r="G131" s="16"/>
      <c r="J131" s="17">
        <f>IF(Ausgaben[[#This Row],[Umfang '[€']]]&lt;=-500,0,1)</f>
        <v>1</v>
      </c>
      <c r="K131" s="17"/>
    </row>
    <row r="132" spans="1:11" x14ac:dyDescent="0.35">
      <c r="A132" s="15">
        <v>126</v>
      </c>
      <c r="E132" s="8">
        <v>0</v>
      </c>
      <c r="G132" s="16"/>
      <c r="J132" s="17">
        <f>IF(Ausgaben[[#This Row],[Umfang '[€']]]&lt;=-500,0,1)</f>
        <v>1</v>
      </c>
      <c r="K132" s="17"/>
    </row>
    <row r="133" spans="1:11" x14ac:dyDescent="0.35">
      <c r="A133" s="15">
        <v>127</v>
      </c>
      <c r="E133" s="8">
        <v>0</v>
      </c>
      <c r="G133" s="16"/>
      <c r="J133" s="17">
        <f>IF(Ausgaben[[#This Row],[Umfang '[€']]]&lt;=-500,0,1)</f>
        <v>1</v>
      </c>
      <c r="K133" s="17"/>
    </row>
    <row r="134" spans="1:11" x14ac:dyDescent="0.35">
      <c r="A134" s="15">
        <v>128</v>
      </c>
      <c r="E134" s="8">
        <v>0</v>
      </c>
      <c r="G134" s="16"/>
      <c r="J134" s="17">
        <f>IF(Ausgaben[[#This Row],[Umfang '[€']]]&lt;=-500,0,1)</f>
        <v>1</v>
      </c>
      <c r="K134" s="17"/>
    </row>
    <row r="135" spans="1:11" x14ac:dyDescent="0.35">
      <c r="A135" s="15">
        <v>129</v>
      </c>
      <c r="E135" s="8">
        <v>0</v>
      </c>
      <c r="G135" s="16"/>
      <c r="J135" s="17">
        <f>IF(Ausgaben[[#This Row],[Umfang '[€']]]&lt;=-500,0,1)</f>
        <v>1</v>
      </c>
      <c r="K135" s="17"/>
    </row>
    <row r="136" spans="1:11" x14ac:dyDescent="0.35">
      <c r="A136" s="15">
        <v>130</v>
      </c>
      <c r="E136" s="8">
        <v>0</v>
      </c>
      <c r="G136" s="16"/>
      <c r="J136" s="17">
        <f>IF(Ausgaben[[#This Row],[Umfang '[€']]]&lt;=-500,0,1)</f>
        <v>1</v>
      </c>
      <c r="K136" s="17"/>
    </row>
    <row r="137" spans="1:11" x14ac:dyDescent="0.35">
      <c r="A137" s="15">
        <v>131</v>
      </c>
      <c r="E137" s="8">
        <v>0</v>
      </c>
      <c r="G137" s="16"/>
      <c r="J137" s="17">
        <f>IF(Ausgaben[[#This Row],[Umfang '[€']]]&lt;=-500,0,1)</f>
        <v>1</v>
      </c>
      <c r="K137" s="17"/>
    </row>
    <row r="138" spans="1:11" x14ac:dyDescent="0.35">
      <c r="A138" s="15">
        <v>132</v>
      </c>
      <c r="E138" s="8">
        <v>0</v>
      </c>
      <c r="G138" s="16"/>
      <c r="J138" s="17">
        <f>IF(Ausgaben[[#This Row],[Umfang '[€']]]&lt;=-500,0,1)</f>
        <v>1</v>
      </c>
      <c r="K138" s="17"/>
    </row>
    <row r="139" spans="1:11" x14ac:dyDescent="0.35">
      <c r="A139" s="15">
        <v>133</v>
      </c>
      <c r="E139" s="8">
        <v>0</v>
      </c>
      <c r="G139" s="16"/>
      <c r="J139" s="17">
        <f>IF(Ausgaben[[#This Row],[Umfang '[€']]]&lt;=-500,0,1)</f>
        <v>1</v>
      </c>
      <c r="K139" s="17"/>
    </row>
    <row r="140" spans="1:11" x14ac:dyDescent="0.35">
      <c r="A140" s="15">
        <v>134</v>
      </c>
      <c r="E140" s="8">
        <v>0</v>
      </c>
      <c r="G140" s="16"/>
      <c r="J140" s="17">
        <f>IF(Ausgaben[[#This Row],[Umfang '[€']]]&lt;=-500,0,1)</f>
        <v>1</v>
      </c>
      <c r="K140" s="17"/>
    </row>
    <row r="141" spans="1:11" x14ac:dyDescent="0.35">
      <c r="A141" s="15">
        <v>135</v>
      </c>
      <c r="E141" s="8">
        <v>0</v>
      </c>
      <c r="G141" s="16"/>
      <c r="J141" s="17">
        <f>IF(Ausgaben[[#This Row],[Umfang '[€']]]&lt;=-500,0,1)</f>
        <v>1</v>
      </c>
      <c r="K141" s="17"/>
    </row>
    <row r="142" spans="1:11" x14ac:dyDescent="0.35">
      <c r="A142" s="15">
        <v>136</v>
      </c>
      <c r="E142" s="8">
        <v>0</v>
      </c>
      <c r="G142" s="16"/>
      <c r="J142" s="17">
        <f>IF(Ausgaben[[#This Row],[Umfang '[€']]]&lt;=-500,0,1)</f>
        <v>1</v>
      </c>
      <c r="K142" s="17"/>
    </row>
    <row r="143" spans="1:11" x14ac:dyDescent="0.35">
      <c r="A143" s="15">
        <v>137</v>
      </c>
      <c r="E143" s="8">
        <v>0</v>
      </c>
      <c r="G143" s="16"/>
      <c r="J143" s="17">
        <f>IF(Ausgaben[[#This Row],[Umfang '[€']]]&lt;=-500,0,1)</f>
        <v>1</v>
      </c>
      <c r="K143" s="17"/>
    </row>
    <row r="144" spans="1:11" x14ac:dyDescent="0.35">
      <c r="A144" s="15">
        <v>138</v>
      </c>
      <c r="E144" s="8">
        <v>0</v>
      </c>
      <c r="G144" s="16"/>
      <c r="J144" s="17">
        <f>IF(Ausgaben[[#This Row],[Umfang '[€']]]&lt;=-500,0,1)</f>
        <v>1</v>
      </c>
      <c r="K144" s="17"/>
    </row>
    <row r="145" spans="1:11" x14ac:dyDescent="0.35">
      <c r="A145" s="15">
        <v>139</v>
      </c>
      <c r="E145" s="8">
        <v>0</v>
      </c>
      <c r="G145" s="16"/>
      <c r="J145" s="17">
        <f>IF(Ausgaben[[#This Row],[Umfang '[€']]]&lt;=-500,0,1)</f>
        <v>1</v>
      </c>
      <c r="K145" s="17"/>
    </row>
    <row r="146" spans="1:11" x14ac:dyDescent="0.35">
      <c r="A146" s="15">
        <v>140</v>
      </c>
      <c r="E146" s="8">
        <v>0</v>
      </c>
      <c r="G146" s="16"/>
      <c r="J146" s="17">
        <f>IF(Ausgaben[[#This Row],[Umfang '[€']]]&lt;=-500,0,1)</f>
        <v>1</v>
      </c>
      <c r="K146" s="17"/>
    </row>
    <row r="147" spans="1:11" x14ac:dyDescent="0.35">
      <c r="A147" s="15">
        <v>141</v>
      </c>
      <c r="E147" s="8">
        <v>0</v>
      </c>
      <c r="G147" s="16"/>
      <c r="J147" s="17">
        <f>IF(Ausgaben[[#This Row],[Umfang '[€']]]&lt;=-500,0,1)</f>
        <v>1</v>
      </c>
      <c r="K147" s="17"/>
    </row>
    <row r="148" spans="1:11" x14ac:dyDescent="0.35">
      <c r="A148" s="15">
        <v>142</v>
      </c>
      <c r="E148" s="8">
        <v>0</v>
      </c>
      <c r="G148" s="16"/>
      <c r="J148" s="17">
        <f>IF(Ausgaben[[#This Row],[Umfang '[€']]]&lt;=-500,0,1)</f>
        <v>1</v>
      </c>
      <c r="K148" s="17"/>
    </row>
    <row r="149" spans="1:11" x14ac:dyDescent="0.35">
      <c r="A149" s="15">
        <v>143</v>
      </c>
      <c r="E149" s="8">
        <v>0</v>
      </c>
      <c r="G149" s="16"/>
      <c r="J149" s="17">
        <f>IF(Ausgaben[[#This Row],[Umfang '[€']]]&lt;=-500,0,1)</f>
        <v>1</v>
      </c>
      <c r="K149" s="17"/>
    </row>
    <row r="150" spans="1:11" x14ac:dyDescent="0.35">
      <c r="A150" s="15">
        <v>144</v>
      </c>
      <c r="E150" s="8">
        <v>0</v>
      </c>
      <c r="G150" s="16"/>
      <c r="J150" s="17">
        <f>IF(Ausgaben[[#This Row],[Umfang '[€']]]&lt;=-500,0,1)</f>
        <v>1</v>
      </c>
      <c r="K150" s="17"/>
    </row>
    <row r="151" spans="1:11" x14ac:dyDescent="0.35">
      <c r="A151" s="15">
        <v>145</v>
      </c>
      <c r="E151" s="8">
        <v>0</v>
      </c>
      <c r="G151" s="16"/>
      <c r="J151" s="17">
        <f>IF(Ausgaben[[#This Row],[Umfang '[€']]]&lt;=-500,0,1)</f>
        <v>1</v>
      </c>
      <c r="K151" s="17"/>
    </row>
    <row r="152" spans="1:11" x14ac:dyDescent="0.35">
      <c r="A152" s="15">
        <v>146</v>
      </c>
      <c r="E152" s="8">
        <v>0</v>
      </c>
      <c r="G152" s="16"/>
      <c r="J152" s="17">
        <f>IF(Ausgaben[[#This Row],[Umfang '[€']]]&lt;=-500,0,1)</f>
        <v>1</v>
      </c>
      <c r="K152" s="17"/>
    </row>
    <row r="153" spans="1:11" x14ac:dyDescent="0.35">
      <c r="A153" s="15">
        <v>147</v>
      </c>
      <c r="E153" s="8">
        <v>0</v>
      </c>
      <c r="G153" s="16"/>
      <c r="J153" s="17">
        <f>IF(Ausgaben[[#This Row],[Umfang '[€']]]&lt;=-500,0,1)</f>
        <v>1</v>
      </c>
      <c r="K153" s="17"/>
    </row>
    <row r="154" spans="1:11" x14ac:dyDescent="0.35">
      <c r="A154" s="15">
        <v>148</v>
      </c>
      <c r="E154" s="8">
        <v>0</v>
      </c>
      <c r="G154" s="16"/>
      <c r="J154" s="17">
        <f>IF(Ausgaben[[#This Row],[Umfang '[€']]]&lt;=-500,0,1)</f>
        <v>1</v>
      </c>
      <c r="K154" s="17"/>
    </row>
    <row r="155" spans="1:11" x14ac:dyDescent="0.35">
      <c r="A155" s="15">
        <v>149</v>
      </c>
      <c r="E155" s="8">
        <v>0</v>
      </c>
      <c r="G155" s="16"/>
      <c r="J155" s="17">
        <f>IF(Ausgaben[[#This Row],[Umfang '[€']]]&lt;=-500,0,1)</f>
        <v>1</v>
      </c>
      <c r="K155" s="17"/>
    </row>
    <row r="156" spans="1:11" x14ac:dyDescent="0.35">
      <c r="A156" s="15">
        <v>150</v>
      </c>
      <c r="E156" s="8">
        <v>0</v>
      </c>
      <c r="G156" s="16"/>
      <c r="J156" s="17">
        <f>IF(Ausgaben[[#This Row],[Umfang '[€']]]&lt;=-500,0,1)</f>
        <v>1</v>
      </c>
      <c r="K156" s="17"/>
    </row>
    <row r="157" spans="1:11" x14ac:dyDescent="0.35">
      <c r="A157" s="15">
        <v>151</v>
      </c>
      <c r="E157" s="8">
        <v>0</v>
      </c>
      <c r="G157" s="16"/>
      <c r="J157" s="17">
        <f>IF(Ausgaben[[#This Row],[Umfang '[€']]]&lt;=-500,0,1)</f>
        <v>1</v>
      </c>
      <c r="K157" s="17"/>
    </row>
    <row r="158" spans="1:11" x14ac:dyDescent="0.35">
      <c r="A158" s="15">
        <v>152</v>
      </c>
      <c r="E158" s="8">
        <v>0</v>
      </c>
      <c r="G158" s="16"/>
      <c r="J158" s="17">
        <f>IF(Ausgaben[[#This Row],[Umfang '[€']]]&lt;=-500,0,1)</f>
        <v>1</v>
      </c>
      <c r="K158" s="17"/>
    </row>
    <row r="159" spans="1:11" x14ac:dyDescent="0.35">
      <c r="A159" s="15">
        <v>153</v>
      </c>
      <c r="E159" s="8">
        <v>0</v>
      </c>
      <c r="G159" s="16"/>
      <c r="J159" s="17">
        <f>IF(Ausgaben[[#This Row],[Umfang '[€']]]&lt;=-500,0,1)</f>
        <v>1</v>
      </c>
      <c r="K159" s="17"/>
    </row>
    <row r="160" spans="1:11" x14ac:dyDescent="0.35">
      <c r="A160" s="15">
        <v>154</v>
      </c>
      <c r="E160" s="8">
        <v>0</v>
      </c>
      <c r="G160" s="16"/>
      <c r="J160" s="17">
        <f>IF(Ausgaben[[#This Row],[Umfang '[€']]]&lt;=-500,0,1)</f>
        <v>1</v>
      </c>
      <c r="K160" s="17"/>
    </row>
    <row r="161" spans="1:11" x14ac:dyDescent="0.35">
      <c r="A161" s="15">
        <v>155</v>
      </c>
      <c r="E161" s="8">
        <v>0</v>
      </c>
      <c r="G161" s="16"/>
      <c r="J161" s="17">
        <f>IF(Ausgaben[[#This Row],[Umfang '[€']]]&lt;=-500,0,1)</f>
        <v>1</v>
      </c>
      <c r="K161" s="17"/>
    </row>
    <row r="162" spans="1:11" x14ac:dyDescent="0.35">
      <c r="A162" s="15">
        <v>156</v>
      </c>
      <c r="E162" s="8">
        <v>0</v>
      </c>
      <c r="G162" s="16"/>
      <c r="J162" s="17">
        <f>IF(Ausgaben[[#This Row],[Umfang '[€']]]&lt;=-500,0,1)</f>
        <v>1</v>
      </c>
      <c r="K162" s="17"/>
    </row>
    <row r="163" spans="1:11" x14ac:dyDescent="0.35">
      <c r="A163" s="15">
        <v>157</v>
      </c>
      <c r="E163" s="8">
        <v>0</v>
      </c>
      <c r="G163" s="16"/>
      <c r="J163" s="17">
        <f>IF(Ausgaben[[#This Row],[Umfang '[€']]]&lt;=-500,0,1)</f>
        <v>1</v>
      </c>
      <c r="K163" s="17"/>
    </row>
    <row r="164" spans="1:11" x14ac:dyDescent="0.35">
      <c r="A164" s="15">
        <v>158</v>
      </c>
      <c r="E164" s="8">
        <v>0</v>
      </c>
      <c r="G164" s="16"/>
      <c r="J164" s="17">
        <f>IF(Ausgaben[[#This Row],[Umfang '[€']]]&lt;=-500,0,1)</f>
        <v>1</v>
      </c>
      <c r="K164" s="17"/>
    </row>
    <row r="165" spans="1:11" x14ac:dyDescent="0.35">
      <c r="A165" s="15">
        <v>159</v>
      </c>
      <c r="E165" s="8">
        <v>0</v>
      </c>
      <c r="G165" s="16"/>
      <c r="J165" s="17">
        <f>IF(Ausgaben[[#This Row],[Umfang '[€']]]&lt;=-500,0,1)</f>
        <v>1</v>
      </c>
      <c r="K165" s="17"/>
    </row>
    <row r="166" spans="1:11" x14ac:dyDescent="0.35">
      <c r="A166" s="15">
        <v>160</v>
      </c>
      <c r="E166" s="8">
        <v>0</v>
      </c>
      <c r="G166" s="16"/>
      <c r="J166" s="17">
        <f>IF(Ausgaben[[#This Row],[Umfang '[€']]]&lt;=-500,0,1)</f>
        <v>1</v>
      </c>
      <c r="K166" s="17"/>
    </row>
    <row r="167" spans="1:11" x14ac:dyDescent="0.35">
      <c r="A167" s="15">
        <v>161</v>
      </c>
      <c r="E167" s="8">
        <v>0</v>
      </c>
      <c r="G167" s="16"/>
      <c r="J167" s="17">
        <f>IF(Ausgaben[[#This Row],[Umfang '[€']]]&lt;=-500,0,1)</f>
        <v>1</v>
      </c>
      <c r="K167" s="17"/>
    </row>
    <row r="168" spans="1:11" x14ac:dyDescent="0.35">
      <c r="A168" s="15">
        <v>162</v>
      </c>
      <c r="E168" s="8">
        <v>0</v>
      </c>
      <c r="G168" s="16"/>
      <c r="J168" s="17">
        <f>IF(Ausgaben[[#This Row],[Umfang '[€']]]&lt;=-500,0,1)</f>
        <v>1</v>
      </c>
      <c r="K168" s="17"/>
    </row>
    <row r="169" spans="1:11" x14ac:dyDescent="0.35">
      <c r="A169" s="15">
        <v>163</v>
      </c>
      <c r="E169" s="8">
        <v>0</v>
      </c>
      <c r="G169" s="16"/>
      <c r="J169" s="17">
        <f>IF(Ausgaben[[#This Row],[Umfang '[€']]]&lt;=-500,0,1)</f>
        <v>1</v>
      </c>
      <c r="K169" s="17"/>
    </row>
    <row r="170" spans="1:11" x14ac:dyDescent="0.35">
      <c r="A170" s="15">
        <v>164</v>
      </c>
      <c r="E170" s="8">
        <v>0</v>
      </c>
      <c r="G170" s="16"/>
      <c r="J170" s="17">
        <f>IF(Ausgaben[[#This Row],[Umfang '[€']]]&lt;=-500,0,1)</f>
        <v>1</v>
      </c>
      <c r="K170" s="17"/>
    </row>
    <row r="171" spans="1:11" x14ac:dyDescent="0.35">
      <c r="A171" s="15">
        <v>165</v>
      </c>
      <c r="E171" s="8">
        <v>0</v>
      </c>
      <c r="G171" s="16"/>
      <c r="J171" s="17">
        <f>IF(Ausgaben[[#This Row],[Umfang '[€']]]&lt;=-500,0,1)</f>
        <v>1</v>
      </c>
      <c r="K171" s="17"/>
    </row>
    <row r="172" spans="1:11" x14ac:dyDescent="0.35">
      <c r="A172" s="15">
        <v>166</v>
      </c>
      <c r="E172" s="8">
        <v>0</v>
      </c>
      <c r="G172" s="16"/>
      <c r="J172" s="17">
        <f>IF(Ausgaben[[#This Row],[Umfang '[€']]]&lt;=-500,0,1)</f>
        <v>1</v>
      </c>
      <c r="K172" s="17"/>
    </row>
    <row r="173" spans="1:11" x14ac:dyDescent="0.35">
      <c r="A173" s="15">
        <v>167</v>
      </c>
      <c r="E173" s="8">
        <v>0</v>
      </c>
      <c r="G173" s="16"/>
      <c r="J173" s="17">
        <f>IF(Ausgaben[[#This Row],[Umfang '[€']]]&lt;=-500,0,1)</f>
        <v>1</v>
      </c>
      <c r="K173" s="17"/>
    </row>
    <row r="174" spans="1:11" x14ac:dyDescent="0.35">
      <c r="A174" s="15">
        <v>168</v>
      </c>
      <c r="E174" s="8">
        <v>0</v>
      </c>
      <c r="G174" s="16"/>
      <c r="J174" s="17">
        <f>IF(Ausgaben[[#This Row],[Umfang '[€']]]&lt;=-500,0,1)</f>
        <v>1</v>
      </c>
      <c r="K174" s="17"/>
    </row>
    <row r="175" spans="1:11" x14ac:dyDescent="0.35">
      <c r="A175" s="15">
        <v>169</v>
      </c>
      <c r="E175" s="8">
        <v>0</v>
      </c>
      <c r="G175" s="16"/>
      <c r="J175" s="17">
        <f>IF(Ausgaben[[#This Row],[Umfang '[€']]]&lt;=-500,0,1)</f>
        <v>1</v>
      </c>
      <c r="K175" s="17"/>
    </row>
    <row r="176" spans="1:11" x14ac:dyDescent="0.35">
      <c r="A176" s="15">
        <v>170</v>
      </c>
      <c r="E176" s="8">
        <v>0</v>
      </c>
      <c r="G176" s="16"/>
      <c r="J176" s="17">
        <f>IF(Ausgaben[[#This Row],[Umfang '[€']]]&lt;=-500,0,1)</f>
        <v>1</v>
      </c>
      <c r="K176" s="17"/>
    </row>
    <row r="177" spans="1:11" x14ac:dyDescent="0.35">
      <c r="A177" s="15">
        <v>171</v>
      </c>
      <c r="E177" s="8">
        <v>0</v>
      </c>
      <c r="G177" s="16"/>
      <c r="J177" s="17">
        <f>IF(Ausgaben[[#This Row],[Umfang '[€']]]&lt;=-500,0,1)</f>
        <v>1</v>
      </c>
      <c r="K177" s="17"/>
    </row>
    <row r="178" spans="1:11" x14ac:dyDescent="0.35">
      <c r="A178" s="15">
        <v>172</v>
      </c>
      <c r="E178" s="8">
        <v>0</v>
      </c>
      <c r="G178" s="16"/>
      <c r="J178" s="17">
        <f>IF(Ausgaben[[#This Row],[Umfang '[€']]]&lt;=-500,0,1)</f>
        <v>1</v>
      </c>
      <c r="K178" s="17"/>
    </row>
    <row r="179" spans="1:11" x14ac:dyDescent="0.35">
      <c r="A179" s="15">
        <v>173</v>
      </c>
      <c r="E179" s="8">
        <v>0</v>
      </c>
      <c r="G179" s="16"/>
      <c r="J179" s="17">
        <f>IF(Ausgaben[[#This Row],[Umfang '[€']]]&lt;=-500,0,1)</f>
        <v>1</v>
      </c>
      <c r="K179" s="17"/>
    </row>
    <row r="180" spans="1:11" x14ac:dyDescent="0.35">
      <c r="A180" s="15">
        <v>174</v>
      </c>
      <c r="E180" s="8">
        <v>0</v>
      </c>
      <c r="G180" s="16"/>
      <c r="J180" s="17">
        <f>IF(Ausgaben[[#This Row],[Umfang '[€']]]&lt;=-500,0,1)</f>
        <v>1</v>
      </c>
      <c r="K180" s="17"/>
    </row>
    <row r="181" spans="1:11" x14ac:dyDescent="0.35">
      <c r="A181" s="15">
        <v>175</v>
      </c>
      <c r="E181" s="8">
        <v>0</v>
      </c>
      <c r="G181" s="16"/>
      <c r="J181" s="17">
        <f>IF(Ausgaben[[#This Row],[Umfang '[€']]]&lt;=-500,0,1)</f>
        <v>1</v>
      </c>
      <c r="K181" s="17"/>
    </row>
    <row r="182" spans="1:11" x14ac:dyDescent="0.35">
      <c r="A182" s="15">
        <v>176</v>
      </c>
      <c r="E182" s="8">
        <v>0</v>
      </c>
      <c r="G182" s="16"/>
      <c r="J182" s="17">
        <f>IF(Ausgaben[[#This Row],[Umfang '[€']]]&lt;=-500,0,1)</f>
        <v>1</v>
      </c>
      <c r="K182" s="17"/>
    </row>
    <row r="183" spans="1:11" x14ac:dyDescent="0.35">
      <c r="A183" s="15">
        <v>177</v>
      </c>
      <c r="E183" s="8">
        <v>0</v>
      </c>
      <c r="G183" s="16"/>
      <c r="J183" s="17">
        <f>IF(Ausgaben[[#This Row],[Umfang '[€']]]&lt;=-500,0,1)</f>
        <v>1</v>
      </c>
      <c r="K183" s="17"/>
    </row>
    <row r="184" spans="1:11" x14ac:dyDescent="0.35">
      <c r="A184" s="15">
        <v>178</v>
      </c>
      <c r="E184" s="8">
        <v>0</v>
      </c>
      <c r="G184" s="16"/>
      <c r="J184" s="17">
        <f>IF(Ausgaben[[#This Row],[Umfang '[€']]]&lt;=-500,0,1)</f>
        <v>1</v>
      </c>
      <c r="K184" s="17"/>
    </row>
    <row r="185" spans="1:11" x14ac:dyDescent="0.35">
      <c r="A185" s="15">
        <v>179</v>
      </c>
      <c r="E185" s="8">
        <v>0</v>
      </c>
      <c r="G185" s="16"/>
      <c r="J185" s="17">
        <f>IF(Ausgaben[[#This Row],[Umfang '[€']]]&lt;=-500,0,1)</f>
        <v>1</v>
      </c>
      <c r="K185" s="17"/>
    </row>
    <row r="186" spans="1:11" x14ac:dyDescent="0.35">
      <c r="A186" s="15">
        <v>180</v>
      </c>
      <c r="E186" s="8">
        <v>0</v>
      </c>
      <c r="G186" s="16"/>
      <c r="J186" s="17">
        <f>IF(Ausgaben[[#This Row],[Umfang '[€']]]&lt;=-500,0,1)</f>
        <v>1</v>
      </c>
      <c r="K186" s="17"/>
    </row>
    <row r="187" spans="1:11" x14ac:dyDescent="0.35">
      <c r="A187" s="15">
        <v>181</v>
      </c>
      <c r="E187" s="8">
        <v>0</v>
      </c>
      <c r="G187" s="16"/>
      <c r="J187" s="17">
        <f>IF(Ausgaben[[#This Row],[Umfang '[€']]]&lt;=-500,0,1)</f>
        <v>1</v>
      </c>
      <c r="K187" s="17"/>
    </row>
    <row r="188" spans="1:11" x14ac:dyDescent="0.35">
      <c r="A188" s="15">
        <v>182</v>
      </c>
      <c r="E188" s="8">
        <v>0</v>
      </c>
      <c r="G188" s="16"/>
      <c r="J188" s="17">
        <f>IF(Ausgaben[[#This Row],[Umfang '[€']]]&lt;=-500,0,1)</f>
        <v>1</v>
      </c>
      <c r="K188" s="17"/>
    </row>
    <row r="189" spans="1:11" x14ac:dyDescent="0.35">
      <c r="A189" s="15">
        <v>183</v>
      </c>
      <c r="E189" s="8">
        <v>0</v>
      </c>
      <c r="G189" s="16"/>
      <c r="J189" s="17">
        <f>IF(Ausgaben[[#This Row],[Umfang '[€']]]&lt;=-500,0,1)</f>
        <v>1</v>
      </c>
      <c r="K189" s="17"/>
    </row>
    <row r="190" spans="1:11" x14ac:dyDescent="0.35">
      <c r="A190" s="15">
        <v>184</v>
      </c>
      <c r="E190" s="8">
        <v>0</v>
      </c>
      <c r="G190" s="16"/>
      <c r="J190" s="17">
        <f>IF(Ausgaben[[#This Row],[Umfang '[€']]]&lt;=-500,0,1)</f>
        <v>1</v>
      </c>
      <c r="K190" s="17"/>
    </row>
    <row r="191" spans="1:11" x14ac:dyDescent="0.35">
      <c r="A191" s="15">
        <v>185</v>
      </c>
      <c r="E191" s="8">
        <v>0</v>
      </c>
      <c r="G191" s="16"/>
      <c r="J191" s="17">
        <f>IF(Ausgaben[[#This Row],[Umfang '[€']]]&lt;=-500,0,1)</f>
        <v>1</v>
      </c>
      <c r="K191" s="17"/>
    </row>
    <row r="192" spans="1:11" x14ac:dyDescent="0.35">
      <c r="A192" s="15">
        <v>186</v>
      </c>
      <c r="E192" s="8">
        <v>0</v>
      </c>
      <c r="G192" s="16"/>
      <c r="J192" s="17">
        <f>IF(Ausgaben[[#This Row],[Umfang '[€']]]&lt;=-500,0,1)</f>
        <v>1</v>
      </c>
      <c r="K192" s="17"/>
    </row>
    <row r="193" spans="1:11" x14ac:dyDescent="0.35">
      <c r="A193" s="15">
        <v>187</v>
      </c>
      <c r="E193" s="8">
        <v>0</v>
      </c>
      <c r="G193" s="16"/>
      <c r="J193" s="17">
        <f>IF(Ausgaben[[#This Row],[Umfang '[€']]]&lt;=-500,0,1)</f>
        <v>1</v>
      </c>
      <c r="K193" s="17"/>
    </row>
    <row r="194" spans="1:11" x14ac:dyDescent="0.35">
      <c r="A194" s="15">
        <v>188</v>
      </c>
      <c r="E194" s="8">
        <v>0</v>
      </c>
      <c r="G194" s="16"/>
      <c r="J194" s="17">
        <f>IF(Ausgaben[[#This Row],[Umfang '[€']]]&lt;=-500,0,1)</f>
        <v>1</v>
      </c>
      <c r="K194" s="17"/>
    </row>
    <row r="195" spans="1:11" x14ac:dyDescent="0.35">
      <c r="A195" s="15">
        <v>189</v>
      </c>
      <c r="E195" s="8">
        <v>0</v>
      </c>
      <c r="G195" s="16"/>
      <c r="J195" s="17">
        <f>IF(Ausgaben[[#This Row],[Umfang '[€']]]&lt;=-500,0,1)</f>
        <v>1</v>
      </c>
      <c r="K195" s="17"/>
    </row>
    <row r="196" spans="1:11" x14ac:dyDescent="0.35">
      <c r="A196" s="15">
        <v>190</v>
      </c>
      <c r="E196" s="8">
        <v>0</v>
      </c>
      <c r="G196" s="16"/>
      <c r="J196" s="17">
        <f>IF(Ausgaben[[#This Row],[Umfang '[€']]]&lt;=-500,0,1)</f>
        <v>1</v>
      </c>
      <c r="K196" s="17"/>
    </row>
    <row r="197" spans="1:11" x14ac:dyDescent="0.35">
      <c r="A197" s="15">
        <v>191</v>
      </c>
      <c r="E197" s="8">
        <v>0</v>
      </c>
      <c r="G197" s="16"/>
      <c r="J197" s="17">
        <f>IF(Ausgaben[[#This Row],[Umfang '[€']]]&lt;=-500,0,1)</f>
        <v>1</v>
      </c>
      <c r="K197" s="17"/>
    </row>
    <row r="198" spans="1:11" x14ac:dyDescent="0.35">
      <c r="A198" s="15">
        <v>192</v>
      </c>
      <c r="E198" s="8">
        <v>0</v>
      </c>
      <c r="G198" s="16"/>
      <c r="J198" s="17">
        <f>IF(Ausgaben[[#This Row],[Umfang '[€']]]&lt;=-500,0,1)</f>
        <v>1</v>
      </c>
      <c r="K198" s="17"/>
    </row>
    <row r="199" spans="1:11" x14ac:dyDescent="0.35">
      <c r="A199" s="15">
        <v>193</v>
      </c>
      <c r="E199" s="8">
        <v>0</v>
      </c>
      <c r="G199" s="16"/>
      <c r="J199" s="17">
        <f>IF(Ausgaben[[#This Row],[Umfang '[€']]]&lt;=-500,0,1)</f>
        <v>1</v>
      </c>
      <c r="K199" s="17"/>
    </row>
    <row r="200" spans="1:11" x14ac:dyDescent="0.35">
      <c r="A200" s="15">
        <v>194</v>
      </c>
      <c r="E200" s="8">
        <v>0</v>
      </c>
      <c r="G200" s="16"/>
      <c r="J200" s="17">
        <f>IF(Ausgaben[[#This Row],[Umfang '[€']]]&lt;=-500,0,1)</f>
        <v>1</v>
      </c>
      <c r="K200" s="17"/>
    </row>
    <row r="201" spans="1:11" x14ac:dyDescent="0.35">
      <c r="A201" s="15">
        <v>195</v>
      </c>
      <c r="E201" s="8">
        <v>0</v>
      </c>
      <c r="G201" s="16"/>
      <c r="J201" s="17">
        <f>IF(Ausgaben[[#This Row],[Umfang '[€']]]&lt;=-500,0,1)</f>
        <v>1</v>
      </c>
      <c r="K201" s="17"/>
    </row>
    <row r="202" spans="1:11" x14ac:dyDescent="0.35">
      <c r="A202" s="15">
        <v>196</v>
      </c>
      <c r="E202" s="8">
        <v>0</v>
      </c>
      <c r="G202" s="16"/>
      <c r="J202" s="17">
        <f>IF(Ausgaben[[#This Row],[Umfang '[€']]]&lt;=-500,0,1)</f>
        <v>1</v>
      </c>
      <c r="K202" s="17"/>
    </row>
    <row r="203" spans="1:11" x14ac:dyDescent="0.35">
      <c r="A203" s="15">
        <v>197</v>
      </c>
      <c r="E203" s="8">
        <v>0</v>
      </c>
      <c r="G203" s="16"/>
      <c r="J203" s="17">
        <f>IF(Ausgaben[[#This Row],[Umfang '[€']]]&lt;=-500,0,1)</f>
        <v>1</v>
      </c>
      <c r="K203" s="17"/>
    </row>
    <row r="204" spans="1:11" x14ac:dyDescent="0.35">
      <c r="A204" s="15">
        <v>198</v>
      </c>
      <c r="E204" s="8">
        <v>0</v>
      </c>
      <c r="G204" s="16"/>
      <c r="J204" s="17">
        <f>IF(Ausgaben[[#This Row],[Umfang '[€']]]&lt;=-500,0,1)</f>
        <v>1</v>
      </c>
      <c r="K204" s="17"/>
    </row>
    <row r="205" spans="1:11" x14ac:dyDescent="0.35">
      <c r="A205" s="15">
        <v>199</v>
      </c>
      <c r="E205" s="8">
        <v>0</v>
      </c>
      <c r="G205" s="16"/>
      <c r="J205" s="17">
        <f>IF(Ausgaben[[#This Row],[Umfang '[€']]]&lt;=-500,0,1)</f>
        <v>1</v>
      </c>
      <c r="K205" s="17"/>
    </row>
  </sheetData>
  <mergeCells count="2">
    <mergeCell ref="A2:N2"/>
    <mergeCell ref="B3:C3"/>
  </mergeCells>
  <conditionalFormatting sqref="F7:F205">
    <cfRule type="containsText" dxfId="14" priority="1" operator="containsText" text="000-FEHLT">
      <formula>NOT(ISERROR(SEARCH("000-FEHLT",F7)))</formula>
    </cfRule>
  </conditionalFormatting>
  <conditionalFormatting sqref="M7:N205">
    <cfRule type="containsBlanks" dxfId="13" priority="4">
      <formula>LEN(TRIM(M7))=0</formula>
    </cfRule>
  </conditionalFormatting>
  <dataValidations count="1">
    <dataValidation type="decimal" operator="lessThanOrEqual" allowBlank="1" showInputMessage="1" showErrorMessage="1" errorTitle="Falsches Vorzeichen" error="Ausgaben müssen negative Beträge sein!_x000a_3.000€ -&gt; - 3.000€" sqref="E7:E205" xr:uid="{00AF00D1-0009-4D0E-9A2E-005200DD0085}">
      <formula1>0</formula1>
    </dataValidation>
  </dataValidations>
  <pageMargins left="0.7" right="0.7" top="0.78740157500000008" bottom="0.78740157500000008" header="0.3" footer="0.3"/>
  <pageSetup paperSize="9" orientation="portrait" horizontalDpi="2147483648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00F70088-0085-424D-B203-00C400250082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2" iconId="0"/>
              <x14:cfIcon iconSet="NoIcons" iconId="0"/>
            </x14:iconSet>
          </x14:cfRule>
          <xm:sqref>J7:K205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Reference!$A$5:$A$19</xm:f>
          </x14:formula1>
          <xm:sqref>I7:I205</xm:sqref>
        </x14:dataValidation>
        <x14:dataValidation type="list" allowBlank="1" showInputMessage="1" showErrorMessage="1" xr:uid="{00000000-0002-0000-0200-000001000000}">
          <x14:formula1>
            <xm:f>'Finanzplan StuPa'!$B$5:$B$43</xm:f>
          </x14:formula1>
          <xm:sqref>F7:F205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4"/>
  <sheetViews>
    <sheetView workbookViewId="0">
      <selection activeCell="B10" sqref="B10"/>
    </sheetView>
  </sheetViews>
  <sheetFormatPr baseColWidth="10" defaultRowHeight="14.5" x14ac:dyDescent="0.35"/>
  <cols>
    <col min="1" max="1" width="25.1796875" customWidth="1"/>
    <col min="2" max="2" width="16.08984375" customWidth="1"/>
    <col min="3" max="3" width="13.08984375" customWidth="1"/>
    <col min="4" max="4" width="15.54296875" customWidth="1"/>
    <col min="5" max="5" width="13" customWidth="1"/>
    <col min="6" max="6" width="12.1796875" customWidth="1"/>
    <col min="8" max="8" width="12.6328125" customWidth="1"/>
    <col min="11" max="11" width="13.81640625" customWidth="1"/>
  </cols>
  <sheetData>
    <row r="1" spans="1:11" ht="19.5" x14ac:dyDescent="0.45">
      <c r="A1" s="1" t="s">
        <v>252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35">
      <c r="A2" s="26" t="s">
        <v>25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7" x14ac:dyDescent="0.4">
      <c r="B3" s="5" t="s">
        <v>253</v>
      </c>
      <c r="C3" s="5"/>
      <c r="D3" s="14">
        <f>SUM(Einnahmen[Umfang])</f>
        <v>0</v>
      </c>
    </row>
    <row r="4" spans="1:11" ht="17" x14ac:dyDescent="0.4">
      <c r="B4" s="5"/>
      <c r="C4" s="5"/>
      <c r="D4" s="14"/>
    </row>
    <row r="5" spans="1:11" ht="61.25" customHeight="1" x14ac:dyDescent="0.35">
      <c r="A5" s="7" t="s">
        <v>130</v>
      </c>
      <c r="B5" s="7" t="s">
        <v>131</v>
      </c>
      <c r="C5" s="7" t="s">
        <v>132</v>
      </c>
      <c r="D5" s="7" t="s">
        <v>254</v>
      </c>
      <c r="E5" s="7" t="s">
        <v>26</v>
      </c>
      <c r="F5" s="7" t="s">
        <v>255</v>
      </c>
      <c r="G5" s="7" t="s">
        <v>256</v>
      </c>
      <c r="H5" s="7" t="s">
        <v>11</v>
      </c>
      <c r="I5" s="7" t="s">
        <v>257</v>
      </c>
      <c r="J5" s="7" t="s">
        <v>258</v>
      </c>
      <c r="K5" s="7" t="s">
        <v>259</v>
      </c>
    </row>
    <row r="6" spans="1:11" x14ac:dyDescent="0.35">
      <c r="D6" s="8">
        <v>0</v>
      </c>
      <c r="F6" s="16"/>
    </row>
    <row r="7" spans="1:11" x14ac:dyDescent="0.35">
      <c r="D7" s="8">
        <v>0</v>
      </c>
      <c r="F7" s="16"/>
    </row>
    <row r="8" spans="1:11" x14ac:dyDescent="0.35">
      <c r="D8" s="8">
        <v>0</v>
      </c>
      <c r="F8" s="16"/>
    </row>
    <row r="9" spans="1:11" x14ac:dyDescent="0.35">
      <c r="D9" s="8">
        <v>0</v>
      </c>
      <c r="F9" s="16"/>
    </row>
    <row r="10" spans="1:11" x14ac:dyDescent="0.35">
      <c r="D10" s="8">
        <v>0</v>
      </c>
      <c r="F10" s="16"/>
    </row>
    <row r="11" spans="1:11" x14ac:dyDescent="0.35">
      <c r="D11" s="8">
        <v>0</v>
      </c>
      <c r="F11" s="16"/>
    </row>
    <row r="12" spans="1:11" x14ac:dyDescent="0.35">
      <c r="D12" s="8">
        <v>0</v>
      </c>
      <c r="F12" s="16"/>
    </row>
    <row r="13" spans="1:11" x14ac:dyDescent="0.35">
      <c r="D13" s="8">
        <v>0</v>
      </c>
      <c r="F13" s="16"/>
    </row>
    <row r="14" spans="1:11" x14ac:dyDescent="0.35">
      <c r="D14" s="8">
        <v>0</v>
      </c>
      <c r="F14" s="16"/>
    </row>
    <row r="15" spans="1:11" x14ac:dyDescent="0.35">
      <c r="D15" s="8">
        <v>0</v>
      </c>
      <c r="F15" s="16"/>
    </row>
    <row r="16" spans="1:11" x14ac:dyDescent="0.35">
      <c r="D16" s="8">
        <v>0</v>
      </c>
      <c r="F16" s="16"/>
    </row>
    <row r="17" spans="4:6" x14ac:dyDescent="0.35">
      <c r="D17" s="8">
        <v>0</v>
      </c>
      <c r="F17" s="16"/>
    </row>
    <row r="18" spans="4:6" x14ac:dyDescent="0.35">
      <c r="D18" s="8">
        <v>0</v>
      </c>
      <c r="F18" s="16"/>
    </row>
    <row r="19" spans="4:6" x14ac:dyDescent="0.35">
      <c r="D19" s="8">
        <v>0</v>
      </c>
      <c r="F19" s="16"/>
    </row>
    <row r="20" spans="4:6" x14ac:dyDescent="0.35">
      <c r="D20" s="8">
        <v>0</v>
      </c>
      <c r="F20" s="16"/>
    </row>
    <row r="21" spans="4:6" x14ac:dyDescent="0.35">
      <c r="D21" s="8">
        <v>0</v>
      </c>
      <c r="F21" s="16"/>
    </row>
    <row r="22" spans="4:6" x14ac:dyDescent="0.35">
      <c r="D22" s="8">
        <v>0</v>
      </c>
      <c r="F22" s="16"/>
    </row>
    <row r="23" spans="4:6" x14ac:dyDescent="0.35">
      <c r="D23" s="8">
        <v>0</v>
      </c>
      <c r="F23" s="16"/>
    </row>
    <row r="24" spans="4:6" x14ac:dyDescent="0.35">
      <c r="D24" s="8">
        <v>0</v>
      </c>
      <c r="F24" s="16"/>
    </row>
    <row r="25" spans="4:6" x14ac:dyDescent="0.35">
      <c r="D25" s="8">
        <v>0</v>
      </c>
      <c r="F25" s="16"/>
    </row>
    <row r="26" spans="4:6" x14ac:dyDescent="0.35">
      <c r="D26" s="8">
        <v>0</v>
      </c>
      <c r="F26" s="16"/>
    </row>
    <row r="27" spans="4:6" x14ac:dyDescent="0.35">
      <c r="D27" s="8">
        <v>0</v>
      </c>
      <c r="F27" s="16"/>
    </row>
    <row r="28" spans="4:6" x14ac:dyDescent="0.35">
      <c r="D28" s="8">
        <v>0</v>
      </c>
      <c r="F28" s="16"/>
    </row>
    <row r="29" spans="4:6" x14ac:dyDescent="0.35">
      <c r="D29" s="8">
        <v>0</v>
      </c>
      <c r="F29" s="16"/>
    </row>
    <row r="30" spans="4:6" x14ac:dyDescent="0.35">
      <c r="D30" s="8">
        <v>0</v>
      </c>
      <c r="F30" s="16"/>
    </row>
    <row r="31" spans="4:6" x14ac:dyDescent="0.35">
      <c r="D31" s="8">
        <v>0</v>
      </c>
      <c r="F31" s="16"/>
    </row>
    <row r="32" spans="4:6" x14ac:dyDescent="0.35">
      <c r="D32" s="20"/>
    </row>
    <row r="33" spans="4:4" x14ac:dyDescent="0.35">
      <c r="D33" s="20"/>
    </row>
    <row r="34" spans="4:4" x14ac:dyDescent="0.35">
      <c r="D34" s="20"/>
    </row>
    <row r="35" spans="4:4" x14ac:dyDescent="0.35">
      <c r="D35" s="20"/>
    </row>
    <row r="36" spans="4:4" x14ac:dyDescent="0.35">
      <c r="D36" s="20"/>
    </row>
    <row r="37" spans="4:4" x14ac:dyDescent="0.35">
      <c r="D37" s="20"/>
    </row>
    <row r="38" spans="4:4" x14ac:dyDescent="0.35">
      <c r="D38" s="20"/>
    </row>
    <row r="39" spans="4:4" x14ac:dyDescent="0.35">
      <c r="D39" s="20"/>
    </row>
    <row r="40" spans="4:4" x14ac:dyDescent="0.35">
      <c r="D40" s="20"/>
    </row>
    <row r="41" spans="4:4" x14ac:dyDescent="0.35">
      <c r="D41" s="20"/>
    </row>
    <row r="42" spans="4:4" x14ac:dyDescent="0.35">
      <c r="D42" s="20"/>
    </row>
    <row r="43" spans="4:4" x14ac:dyDescent="0.35">
      <c r="D43" s="20"/>
    </row>
    <row r="44" spans="4:4" x14ac:dyDescent="0.35">
      <c r="D44" s="20"/>
    </row>
    <row r="45" spans="4:4" x14ac:dyDescent="0.35">
      <c r="D45" s="20"/>
    </row>
    <row r="46" spans="4:4" x14ac:dyDescent="0.35">
      <c r="D46" s="20"/>
    </row>
    <row r="47" spans="4:4" x14ac:dyDescent="0.35">
      <c r="D47" s="20"/>
    </row>
    <row r="48" spans="4:4" x14ac:dyDescent="0.35">
      <c r="D48" s="20"/>
    </row>
    <row r="49" spans="4:4" x14ac:dyDescent="0.35">
      <c r="D49" s="20"/>
    </row>
    <row r="50" spans="4:4" x14ac:dyDescent="0.35">
      <c r="D50" s="20"/>
    </row>
    <row r="51" spans="4:4" x14ac:dyDescent="0.35">
      <c r="D51" s="20"/>
    </row>
    <row r="52" spans="4:4" x14ac:dyDescent="0.35">
      <c r="D52" s="20"/>
    </row>
    <row r="53" spans="4:4" x14ac:dyDescent="0.35">
      <c r="D53" s="20"/>
    </row>
    <row r="54" spans="4:4" x14ac:dyDescent="0.35">
      <c r="D54" s="20"/>
    </row>
    <row r="55" spans="4:4" x14ac:dyDescent="0.35">
      <c r="D55" s="20"/>
    </row>
    <row r="56" spans="4:4" x14ac:dyDescent="0.35">
      <c r="D56" s="20"/>
    </row>
    <row r="57" spans="4:4" x14ac:dyDescent="0.35">
      <c r="D57" s="20"/>
    </row>
    <row r="58" spans="4:4" x14ac:dyDescent="0.35">
      <c r="D58" s="20"/>
    </row>
    <row r="59" spans="4:4" x14ac:dyDescent="0.35">
      <c r="D59" s="20"/>
    </row>
    <row r="60" spans="4:4" x14ac:dyDescent="0.35">
      <c r="D60" s="20"/>
    </row>
    <row r="61" spans="4:4" x14ac:dyDescent="0.35">
      <c r="D61" s="20"/>
    </row>
    <row r="62" spans="4:4" x14ac:dyDescent="0.35">
      <c r="D62" s="20"/>
    </row>
    <row r="63" spans="4:4" x14ac:dyDescent="0.35">
      <c r="D63" s="20"/>
    </row>
    <row r="64" spans="4:4" x14ac:dyDescent="0.35">
      <c r="D64" s="20"/>
    </row>
    <row r="65" spans="4:4" x14ac:dyDescent="0.35">
      <c r="D65" s="20"/>
    </row>
    <row r="66" spans="4:4" x14ac:dyDescent="0.35">
      <c r="D66" s="20"/>
    </row>
    <row r="67" spans="4:4" x14ac:dyDescent="0.35">
      <c r="D67" s="20"/>
    </row>
    <row r="68" spans="4:4" x14ac:dyDescent="0.35">
      <c r="D68" s="20"/>
    </row>
    <row r="69" spans="4:4" x14ac:dyDescent="0.35">
      <c r="D69" s="20"/>
    </row>
    <row r="70" spans="4:4" x14ac:dyDescent="0.35">
      <c r="D70" s="20"/>
    </row>
    <row r="71" spans="4:4" x14ac:dyDescent="0.35">
      <c r="D71" s="20"/>
    </row>
    <row r="72" spans="4:4" x14ac:dyDescent="0.35">
      <c r="D72" s="20"/>
    </row>
    <row r="73" spans="4:4" x14ac:dyDescent="0.35">
      <c r="D73" s="20"/>
    </row>
    <row r="74" spans="4:4" x14ac:dyDescent="0.35">
      <c r="D74" s="20"/>
    </row>
    <row r="75" spans="4:4" x14ac:dyDescent="0.35">
      <c r="D75" s="20"/>
    </row>
    <row r="76" spans="4:4" x14ac:dyDescent="0.35">
      <c r="D76" s="20"/>
    </row>
    <row r="77" spans="4:4" x14ac:dyDescent="0.35">
      <c r="D77" s="20"/>
    </row>
    <row r="78" spans="4:4" x14ac:dyDescent="0.35">
      <c r="D78" s="20"/>
    </row>
    <row r="79" spans="4:4" x14ac:dyDescent="0.35">
      <c r="D79" s="20"/>
    </row>
    <row r="80" spans="4:4" x14ac:dyDescent="0.35">
      <c r="D80" s="20"/>
    </row>
    <row r="81" spans="4:4" x14ac:dyDescent="0.35">
      <c r="D81" s="20"/>
    </row>
    <row r="82" spans="4:4" x14ac:dyDescent="0.35">
      <c r="D82" s="20"/>
    </row>
    <row r="83" spans="4:4" x14ac:dyDescent="0.35">
      <c r="D83" s="20"/>
    </row>
    <row r="84" spans="4:4" x14ac:dyDescent="0.35">
      <c r="D84" s="20"/>
    </row>
    <row r="85" spans="4:4" x14ac:dyDescent="0.35">
      <c r="D85" s="20"/>
    </row>
    <row r="86" spans="4:4" x14ac:dyDescent="0.35">
      <c r="D86" s="20"/>
    </row>
    <row r="87" spans="4:4" x14ac:dyDescent="0.35">
      <c r="D87" s="20"/>
    </row>
    <row r="88" spans="4:4" x14ac:dyDescent="0.35">
      <c r="D88" s="20"/>
    </row>
    <row r="89" spans="4:4" x14ac:dyDescent="0.35">
      <c r="D89" s="20"/>
    </row>
    <row r="90" spans="4:4" x14ac:dyDescent="0.35">
      <c r="D90" s="20"/>
    </row>
    <row r="91" spans="4:4" x14ac:dyDescent="0.35">
      <c r="D91" s="20"/>
    </row>
    <row r="92" spans="4:4" x14ac:dyDescent="0.35">
      <c r="D92" s="20"/>
    </row>
    <row r="93" spans="4:4" x14ac:dyDescent="0.35">
      <c r="D93" s="20"/>
    </row>
    <row r="94" spans="4:4" x14ac:dyDescent="0.35">
      <c r="D94" s="20"/>
    </row>
    <row r="95" spans="4:4" x14ac:dyDescent="0.35">
      <c r="D95" s="20"/>
    </row>
    <row r="96" spans="4:4" x14ac:dyDescent="0.35">
      <c r="D96" s="20"/>
    </row>
    <row r="97" spans="4:4" x14ac:dyDescent="0.35">
      <c r="D97" s="20"/>
    </row>
    <row r="98" spans="4:4" x14ac:dyDescent="0.35">
      <c r="D98" s="20"/>
    </row>
    <row r="99" spans="4:4" x14ac:dyDescent="0.35">
      <c r="D99" s="20"/>
    </row>
    <row r="100" spans="4:4" x14ac:dyDescent="0.35">
      <c r="D100" s="20"/>
    </row>
    <row r="101" spans="4:4" x14ac:dyDescent="0.35">
      <c r="D101" s="20"/>
    </row>
    <row r="102" spans="4:4" x14ac:dyDescent="0.35">
      <c r="D102" s="20"/>
    </row>
    <row r="103" spans="4:4" x14ac:dyDescent="0.35">
      <c r="D103" s="20"/>
    </row>
    <row r="104" spans="4:4" x14ac:dyDescent="0.35">
      <c r="D104" s="20"/>
    </row>
    <row r="105" spans="4:4" x14ac:dyDescent="0.35">
      <c r="D105" s="20"/>
    </row>
    <row r="106" spans="4:4" x14ac:dyDescent="0.35">
      <c r="D106" s="20"/>
    </row>
    <row r="107" spans="4:4" x14ac:dyDescent="0.35">
      <c r="D107" s="20"/>
    </row>
    <row r="108" spans="4:4" x14ac:dyDescent="0.35">
      <c r="D108" s="20"/>
    </row>
    <row r="109" spans="4:4" x14ac:dyDescent="0.35">
      <c r="D109" s="20"/>
    </row>
    <row r="110" spans="4:4" x14ac:dyDescent="0.35">
      <c r="D110" s="20"/>
    </row>
    <row r="111" spans="4:4" x14ac:dyDescent="0.35">
      <c r="D111" s="20"/>
    </row>
    <row r="112" spans="4:4" x14ac:dyDescent="0.35">
      <c r="D112" s="20"/>
    </row>
    <row r="113" spans="4:4" x14ac:dyDescent="0.35">
      <c r="D113" s="20"/>
    </row>
    <row r="114" spans="4:4" x14ac:dyDescent="0.35">
      <c r="D114" s="20"/>
    </row>
    <row r="115" spans="4:4" x14ac:dyDescent="0.35">
      <c r="D115" s="20"/>
    </row>
    <row r="116" spans="4:4" x14ac:dyDescent="0.35">
      <c r="D116" s="20"/>
    </row>
    <row r="117" spans="4:4" x14ac:dyDescent="0.35">
      <c r="D117" s="20"/>
    </row>
    <row r="118" spans="4:4" x14ac:dyDescent="0.35">
      <c r="D118" s="20"/>
    </row>
    <row r="119" spans="4:4" x14ac:dyDescent="0.35">
      <c r="D119" s="20"/>
    </row>
    <row r="120" spans="4:4" x14ac:dyDescent="0.35">
      <c r="D120" s="20"/>
    </row>
    <row r="121" spans="4:4" x14ac:dyDescent="0.35">
      <c r="D121" s="20"/>
    </row>
    <row r="122" spans="4:4" x14ac:dyDescent="0.35">
      <c r="D122" s="20"/>
    </row>
    <row r="123" spans="4:4" x14ac:dyDescent="0.35">
      <c r="D123" s="20"/>
    </row>
    <row r="124" spans="4:4" x14ac:dyDescent="0.35">
      <c r="D124" s="20"/>
    </row>
    <row r="125" spans="4:4" x14ac:dyDescent="0.35">
      <c r="D125" s="20"/>
    </row>
    <row r="126" spans="4:4" x14ac:dyDescent="0.35">
      <c r="D126" s="20"/>
    </row>
    <row r="127" spans="4:4" x14ac:dyDescent="0.35">
      <c r="D127" s="20"/>
    </row>
    <row r="128" spans="4:4" x14ac:dyDescent="0.35">
      <c r="D128" s="20"/>
    </row>
    <row r="129" spans="4:4" x14ac:dyDescent="0.35">
      <c r="D129" s="20"/>
    </row>
    <row r="130" spans="4:4" x14ac:dyDescent="0.35">
      <c r="D130" s="20"/>
    </row>
    <row r="131" spans="4:4" x14ac:dyDescent="0.35">
      <c r="D131" s="20"/>
    </row>
    <row r="132" spans="4:4" x14ac:dyDescent="0.35">
      <c r="D132" s="20"/>
    </row>
    <row r="133" spans="4:4" x14ac:dyDescent="0.35">
      <c r="D133" s="20"/>
    </row>
    <row r="134" spans="4:4" x14ac:dyDescent="0.35">
      <c r="D134" s="20"/>
    </row>
    <row r="135" spans="4:4" x14ac:dyDescent="0.35">
      <c r="D135" s="20"/>
    </row>
    <row r="136" spans="4:4" x14ac:dyDescent="0.35">
      <c r="D136" s="20"/>
    </row>
    <row r="137" spans="4:4" x14ac:dyDescent="0.35">
      <c r="D137" s="20"/>
    </row>
    <row r="138" spans="4:4" x14ac:dyDescent="0.35">
      <c r="D138" s="20"/>
    </row>
    <row r="139" spans="4:4" x14ac:dyDescent="0.35">
      <c r="D139" s="20"/>
    </row>
    <row r="140" spans="4:4" x14ac:dyDescent="0.35">
      <c r="D140" s="20"/>
    </row>
    <row r="141" spans="4:4" x14ac:dyDescent="0.35">
      <c r="D141" s="20"/>
    </row>
    <row r="142" spans="4:4" x14ac:dyDescent="0.35">
      <c r="D142" s="20"/>
    </row>
    <row r="143" spans="4:4" x14ac:dyDescent="0.35">
      <c r="D143" s="20"/>
    </row>
    <row r="144" spans="4:4" x14ac:dyDescent="0.35">
      <c r="D144" s="20"/>
    </row>
    <row r="145" spans="4:4" x14ac:dyDescent="0.35">
      <c r="D145" s="20"/>
    </row>
    <row r="146" spans="4:4" x14ac:dyDescent="0.35">
      <c r="D146" s="20"/>
    </row>
    <row r="147" spans="4:4" x14ac:dyDescent="0.35">
      <c r="D147" s="20"/>
    </row>
    <row r="148" spans="4:4" x14ac:dyDescent="0.35">
      <c r="D148" s="20"/>
    </row>
    <row r="149" spans="4:4" x14ac:dyDescent="0.35">
      <c r="D149" s="20"/>
    </row>
    <row r="150" spans="4:4" x14ac:dyDescent="0.35">
      <c r="D150" s="20"/>
    </row>
    <row r="151" spans="4:4" x14ac:dyDescent="0.35">
      <c r="D151" s="20"/>
    </row>
    <row r="152" spans="4:4" x14ac:dyDescent="0.35">
      <c r="D152" s="20"/>
    </row>
    <row r="153" spans="4:4" x14ac:dyDescent="0.35">
      <c r="D153" s="20"/>
    </row>
    <row r="154" spans="4:4" x14ac:dyDescent="0.35">
      <c r="D154" s="20"/>
    </row>
    <row r="155" spans="4:4" x14ac:dyDescent="0.35">
      <c r="D155" s="20"/>
    </row>
    <row r="156" spans="4:4" x14ac:dyDescent="0.35">
      <c r="D156" s="20"/>
    </row>
    <row r="157" spans="4:4" x14ac:dyDescent="0.35">
      <c r="D157" s="20"/>
    </row>
    <row r="158" spans="4:4" x14ac:dyDescent="0.35">
      <c r="D158" s="20"/>
    </row>
    <row r="159" spans="4:4" x14ac:dyDescent="0.35">
      <c r="D159" s="20"/>
    </row>
    <row r="160" spans="4:4" x14ac:dyDescent="0.35">
      <c r="D160" s="20"/>
    </row>
    <row r="161" spans="4:4" x14ac:dyDescent="0.35">
      <c r="D161" s="20"/>
    </row>
    <row r="162" spans="4:4" x14ac:dyDescent="0.35">
      <c r="D162" s="20"/>
    </row>
    <row r="163" spans="4:4" x14ac:dyDescent="0.35">
      <c r="D163" s="20"/>
    </row>
    <row r="164" spans="4:4" x14ac:dyDescent="0.35">
      <c r="D164" s="20"/>
    </row>
    <row r="165" spans="4:4" x14ac:dyDescent="0.35">
      <c r="D165" s="20"/>
    </row>
    <row r="166" spans="4:4" x14ac:dyDescent="0.35">
      <c r="D166" s="20"/>
    </row>
    <row r="167" spans="4:4" x14ac:dyDescent="0.35">
      <c r="D167" s="20"/>
    </row>
    <row r="168" spans="4:4" x14ac:dyDescent="0.35">
      <c r="D168" s="20"/>
    </row>
    <row r="169" spans="4:4" x14ac:dyDescent="0.35">
      <c r="D169" s="20"/>
    </row>
    <row r="170" spans="4:4" x14ac:dyDescent="0.35">
      <c r="D170" s="20"/>
    </row>
    <row r="171" spans="4:4" x14ac:dyDescent="0.35">
      <c r="D171" s="20"/>
    </row>
    <row r="172" spans="4:4" x14ac:dyDescent="0.35">
      <c r="D172" s="20"/>
    </row>
    <row r="173" spans="4:4" x14ac:dyDescent="0.35">
      <c r="D173" s="20"/>
    </row>
    <row r="174" spans="4:4" x14ac:dyDescent="0.35">
      <c r="D174" s="20"/>
    </row>
    <row r="175" spans="4:4" x14ac:dyDescent="0.35">
      <c r="D175" s="20"/>
    </row>
    <row r="176" spans="4:4" x14ac:dyDescent="0.35">
      <c r="D176" s="20"/>
    </row>
    <row r="177" spans="4:4" x14ac:dyDescent="0.35">
      <c r="D177" s="20"/>
    </row>
    <row r="178" spans="4:4" x14ac:dyDescent="0.35">
      <c r="D178" s="20"/>
    </row>
    <row r="179" spans="4:4" x14ac:dyDescent="0.35">
      <c r="D179" s="20"/>
    </row>
    <row r="180" spans="4:4" x14ac:dyDescent="0.35">
      <c r="D180" s="20"/>
    </row>
    <row r="181" spans="4:4" x14ac:dyDescent="0.35">
      <c r="D181" s="20"/>
    </row>
    <row r="182" spans="4:4" x14ac:dyDescent="0.35">
      <c r="D182" s="20"/>
    </row>
    <row r="183" spans="4:4" x14ac:dyDescent="0.35">
      <c r="D183" s="20"/>
    </row>
    <row r="184" spans="4:4" x14ac:dyDescent="0.35">
      <c r="D184" s="20"/>
    </row>
    <row r="185" spans="4:4" x14ac:dyDescent="0.35">
      <c r="D185" s="20"/>
    </row>
    <row r="186" spans="4:4" x14ac:dyDescent="0.35">
      <c r="D186" s="20"/>
    </row>
    <row r="187" spans="4:4" x14ac:dyDescent="0.35">
      <c r="D187" s="20"/>
    </row>
    <row r="188" spans="4:4" x14ac:dyDescent="0.35">
      <c r="D188" s="20"/>
    </row>
    <row r="189" spans="4:4" x14ac:dyDescent="0.35">
      <c r="D189" s="20"/>
    </row>
    <row r="190" spans="4:4" x14ac:dyDescent="0.35">
      <c r="D190" s="20"/>
    </row>
    <row r="191" spans="4:4" x14ac:dyDescent="0.35">
      <c r="D191" s="20"/>
    </row>
    <row r="192" spans="4:4" x14ac:dyDescent="0.35">
      <c r="D192" s="20"/>
    </row>
    <row r="193" spans="4:6" x14ac:dyDescent="0.35">
      <c r="D193" s="20"/>
    </row>
    <row r="194" spans="4:6" x14ac:dyDescent="0.35">
      <c r="D194" s="20"/>
    </row>
    <row r="195" spans="4:6" x14ac:dyDescent="0.35">
      <c r="D195" s="20"/>
    </row>
    <row r="196" spans="4:6" x14ac:dyDescent="0.35">
      <c r="D196" s="20"/>
    </row>
    <row r="197" spans="4:6" x14ac:dyDescent="0.35">
      <c r="D197" s="20"/>
    </row>
    <row r="198" spans="4:6" x14ac:dyDescent="0.35">
      <c r="D198" s="20"/>
    </row>
    <row r="199" spans="4:6" x14ac:dyDescent="0.35">
      <c r="D199" s="20"/>
    </row>
    <row r="200" spans="4:6" x14ac:dyDescent="0.35">
      <c r="D200" s="20"/>
    </row>
    <row r="201" spans="4:6" x14ac:dyDescent="0.35">
      <c r="D201" s="8"/>
      <c r="F201" s="16"/>
    </row>
    <row r="202" spans="4:6" x14ac:dyDescent="0.35">
      <c r="D202" s="8"/>
      <c r="F202" s="16"/>
    </row>
    <row r="203" spans="4:6" x14ac:dyDescent="0.35">
      <c r="D203" s="8"/>
      <c r="F203" s="16"/>
    </row>
    <row r="204" spans="4:6" x14ac:dyDescent="0.35">
      <c r="D204" s="8"/>
      <c r="F204" s="16"/>
    </row>
  </sheetData>
  <mergeCells count="1">
    <mergeCell ref="A2:K2"/>
  </mergeCells>
  <dataValidations count="1">
    <dataValidation type="decimal" operator="greaterThanOrEqual" allowBlank="1" showInputMessage="1" showErrorMessage="1" errorTitle="Achtung, nur Einnahmen eintragen" error="Hier dürfen nur Einnahmen eingetragen werden, also positive Beträge. Ausgaben in anderem Tabellenblatt vermerken." sqref="D6:D31" xr:uid="{006300DE-00B3-40E0-99A3-00AB00C60018}">
      <formula1>0</formula1>
    </dataValidation>
  </dataValidations>
  <pageMargins left="0.7" right="0.7" top="0.78740157500000008" bottom="0.78740157500000008" header="0.3" footer="0.3"/>
  <pageSetup paperSize="9" orientation="portrait" horizontalDpi="2147483648" verticalDpi="0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'Finanzplan StuPa'!$B$5:$B$43</xm:f>
          </x14:formula1>
          <xm:sqref>E6:E31</xm:sqref>
        </x14:dataValidation>
        <x14:dataValidation type="list" allowBlank="1" showInputMessage="1" showErrorMessage="1" xr:uid="{00000000-0002-0000-0300-000001000000}">
          <x14:formula1>
            <xm:f>Reference!$A$5:$A$19</xm:f>
          </x14:formula1>
          <xm:sqref>H6:H31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05"/>
  <sheetViews>
    <sheetView topLeftCell="A3" workbookViewId="0">
      <pane xSplit="3" topLeftCell="D1" activePane="topRight" state="frozen"/>
      <selection activeCell="B8" sqref="B8"/>
      <selection pane="topRight" activeCell="A3" sqref="A3"/>
    </sheetView>
  </sheetViews>
  <sheetFormatPr baseColWidth="10" defaultRowHeight="14.5" x14ac:dyDescent="0.35"/>
  <cols>
    <col min="1" max="1" width="8.1796875" customWidth="1"/>
    <col min="2" max="2" width="21.90625" customWidth="1"/>
    <col min="3" max="3" width="13.08984375" customWidth="1"/>
    <col min="4" max="4" width="14.54296875" customWidth="1"/>
    <col min="5" max="6" width="13" customWidth="1"/>
    <col min="7" max="7" width="14" customWidth="1"/>
    <col min="8" max="8" width="16.6328125" customWidth="1"/>
    <col min="9" max="9" width="13.54296875" customWidth="1"/>
    <col min="10" max="10" width="14.453125" customWidth="1"/>
    <col min="11" max="11" width="14.6328125" customWidth="1"/>
  </cols>
  <sheetData>
    <row r="1" spans="1:13" ht="19.5" x14ac:dyDescent="0.45">
      <c r="A1" s="1" t="s">
        <v>260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ht="17" customHeight="1" x14ac:dyDescent="0.35">
      <c r="A2" s="28" t="s">
        <v>261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17" x14ac:dyDescent="0.4">
      <c r="B3" s="27" t="s">
        <v>128</v>
      </c>
      <c r="C3" s="27"/>
      <c r="D3" s="14">
        <f>SUM(KalkDeko[tatsächlicher Umfang '[€']])</f>
        <v>-59.74</v>
      </c>
    </row>
    <row r="4" spans="1:13" ht="15" customHeight="1" x14ac:dyDescent="0.35"/>
    <row r="5" spans="1:13" x14ac:dyDescent="0.35">
      <c r="D5" s="2"/>
    </row>
    <row r="6" spans="1:13" ht="76.25" customHeight="1" x14ac:dyDescent="0.35">
      <c r="A6" s="7" t="s">
        <v>129</v>
      </c>
      <c r="B6" s="7" t="s">
        <v>130</v>
      </c>
      <c r="C6" s="7" t="s">
        <v>131</v>
      </c>
      <c r="D6" s="7" t="s">
        <v>132</v>
      </c>
      <c r="E6" s="7" t="s">
        <v>262</v>
      </c>
      <c r="F6" s="7" t="s">
        <v>263</v>
      </c>
      <c r="G6" s="7" t="s">
        <v>135</v>
      </c>
      <c r="H6" s="7" t="s">
        <v>136</v>
      </c>
      <c r="I6" s="7" t="s">
        <v>140</v>
      </c>
      <c r="J6" s="7" t="s">
        <v>264</v>
      </c>
      <c r="K6" s="7" t="s">
        <v>265</v>
      </c>
      <c r="L6" s="7" t="s">
        <v>142</v>
      </c>
      <c r="M6" s="7" t="s">
        <v>143</v>
      </c>
    </row>
    <row r="7" spans="1:13" x14ac:dyDescent="0.35">
      <c r="A7" s="21">
        <v>1</v>
      </c>
      <c r="B7" t="s">
        <v>266</v>
      </c>
      <c r="C7" t="s">
        <v>267</v>
      </c>
      <c r="D7" t="s">
        <v>268</v>
      </c>
      <c r="E7" s="8">
        <v>-59.74</v>
      </c>
      <c r="F7" s="8">
        <v>-59.74</v>
      </c>
      <c r="G7" s="16">
        <v>45376</v>
      </c>
      <c r="H7" t="s">
        <v>147</v>
      </c>
      <c r="I7" s="16">
        <v>45376</v>
      </c>
      <c r="J7" t="s">
        <v>269</v>
      </c>
      <c r="K7" t="s">
        <v>159</v>
      </c>
      <c r="L7" s="18" t="s">
        <v>270</v>
      </c>
      <c r="M7" s="16">
        <v>45376</v>
      </c>
    </row>
    <row r="8" spans="1:13" x14ac:dyDescent="0.35">
      <c r="A8" s="21">
        <v>2</v>
      </c>
      <c r="E8" s="8">
        <v>0</v>
      </c>
      <c r="F8" s="22">
        <v>0</v>
      </c>
      <c r="G8" s="16"/>
    </row>
    <row r="9" spans="1:13" x14ac:dyDescent="0.35">
      <c r="A9" s="21">
        <v>3</v>
      </c>
      <c r="E9" s="8">
        <v>0</v>
      </c>
      <c r="F9" s="22">
        <v>0</v>
      </c>
      <c r="G9" s="16"/>
    </row>
    <row r="10" spans="1:13" x14ac:dyDescent="0.35">
      <c r="A10" s="21">
        <v>4</v>
      </c>
      <c r="E10" s="8">
        <v>0</v>
      </c>
      <c r="F10" s="22">
        <v>0</v>
      </c>
      <c r="G10" s="16"/>
    </row>
    <row r="11" spans="1:13" x14ac:dyDescent="0.35">
      <c r="A11" s="21">
        <v>5</v>
      </c>
      <c r="E11" s="8">
        <v>0</v>
      </c>
      <c r="F11" s="22">
        <v>0</v>
      </c>
      <c r="G11" s="16"/>
    </row>
    <row r="12" spans="1:13" x14ac:dyDescent="0.35">
      <c r="A12" s="21">
        <v>6</v>
      </c>
      <c r="E12" s="8">
        <v>0</v>
      </c>
      <c r="F12" s="22">
        <v>0</v>
      </c>
      <c r="G12" s="16"/>
    </row>
    <row r="13" spans="1:13" x14ac:dyDescent="0.35">
      <c r="A13" s="21">
        <v>7</v>
      </c>
      <c r="E13" s="8">
        <v>0</v>
      </c>
      <c r="F13" s="22">
        <v>0</v>
      </c>
      <c r="G13" s="16"/>
      <c r="I13" s="16"/>
      <c r="J13" s="16"/>
      <c r="K13" s="16"/>
    </row>
    <row r="14" spans="1:13" x14ac:dyDescent="0.35">
      <c r="A14" s="21">
        <v>8</v>
      </c>
      <c r="E14" s="8">
        <v>0</v>
      </c>
      <c r="F14" s="22">
        <v>0</v>
      </c>
      <c r="G14" s="16"/>
    </row>
    <row r="15" spans="1:13" x14ac:dyDescent="0.35">
      <c r="A15" s="21">
        <v>9</v>
      </c>
      <c r="E15" s="8">
        <v>0</v>
      </c>
      <c r="F15" s="22">
        <v>0</v>
      </c>
      <c r="G15" s="16"/>
      <c r="I15" s="16"/>
      <c r="J15" s="16"/>
      <c r="K15" s="16"/>
      <c r="L15" s="18"/>
    </row>
    <row r="16" spans="1:13" x14ac:dyDescent="0.35">
      <c r="A16" s="21">
        <v>10</v>
      </c>
      <c r="E16" s="8">
        <v>0</v>
      </c>
      <c r="F16" s="22">
        <v>0</v>
      </c>
      <c r="G16" s="16"/>
    </row>
    <row r="17" spans="1:7" x14ac:dyDescent="0.35">
      <c r="A17" s="21">
        <v>11</v>
      </c>
      <c r="E17" s="8">
        <v>0</v>
      </c>
      <c r="F17" s="22">
        <v>0</v>
      </c>
      <c r="G17" s="16"/>
    </row>
    <row r="18" spans="1:7" x14ac:dyDescent="0.35">
      <c r="A18" s="21">
        <v>12</v>
      </c>
      <c r="E18" s="8">
        <v>0</v>
      </c>
      <c r="F18" s="22">
        <v>0</v>
      </c>
      <c r="G18" s="16"/>
    </row>
    <row r="19" spans="1:7" x14ac:dyDescent="0.35">
      <c r="A19" s="21">
        <v>13</v>
      </c>
      <c r="E19" s="8">
        <v>0</v>
      </c>
      <c r="F19" s="22">
        <v>0</v>
      </c>
      <c r="G19" s="16"/>
    </row>
    <row r="20" spans="1:7" x14ac:dyDescent="0.35">
      <c r="A20" s="21">
        <v>14</v>
      </c>
      <c r="E20" s="8">
        <v>0</v>
      </c>
      <c r="F20" s="22">
        <v>0</v>
      </c>
      <c r="G20" s="16"/>
    </row>
    <row r="21" spans="1:7" x14ac:dyDescent="0.35">
      <c r="A21" s="21">
        <v>15</v>
      </c>
      <c r="E21" s="8">
        <v>0</v>
      </c>
      <c r="F21" s="22">
        <v>0</v>
      </c>
      <c r="G21" s="16"/>
    </row>
    <row r="22" spans="1:7" x14ac:dyDescent="0.35">
      <c r="A22" s="21">
        <v>16</v>
      </c>
      <c r="E22" s="8">
        <v>0</v>
      </c>
      <c r="F22" s="22">
        <v>0</v>
      </c>
      <c r="G22" s="16"/>
    </row>
    <row r="23" spans="1:7" x14ac:dyDescent="0.35">
      <c r="A23" s="21">
        <v>17</v>
      </c>
      <c r="E23" s="8">
        <v>0</v>
      </c>
      <c r="F23" s="22">
        <v>0</v>
      </c>
      <c r="G23" s="16"/>
    </row>
    <row r="24" spans="1:7" x14ac:dyDescent="0.35">
      <c r="A24" s="21">
        <v>18</v>
      </c>
      <c r="E24" s="8">
        <v>0</v>
      </c>
      <c r="F24" s="22">
        <v>0</v>
      </c>
      <c r="G24" s="16"/>
    </row>
    <row r="25" spans="1:7" x14ac:dyDescent="0.35">
      <c r="A25" s="21">
        <v>19</v>
      </c>
      <c r="E25" s="8">
        <v>0</v>
      </c>
      <c r="F25" s="22">
        <v>0</v>
      </c>
      <c r="G25" s="16"/>
    </row>
    <row r="26" spans="1:7" x14ac:dyDescent="0.35">
      <c r="A26" s="21">
        <v>20</v>
      </c>
      <c r="E26" s="8">
        <v>0</v>
      </c>
      <c r="F26" s="22">
        <v>0</v>
      </c>
      <c r="G26" s="16"/>
    </row>
    <row r="27" spans="1:7" x14ac:dyDescent="0.35">
      <c r="A27" s="21">
        <v>21</v>
      </c>
      <c r="E27" s="8">
        <v>0</v>
      </c>
      <c r="F27" s="22">
        <v>0</v>
      </c>
      <c r="G27" s="16"/>
    </row>
    <row r="28" spans="1:7" x14ac:dyDescent="0.35">
      <c r="A28" s="21">
        <v>22</v>
      </c>
      <c r="E28" s="8">
        <v>0</v>
      </c>
      <c r="F28" s="22">
        <v>0</v>
      </c>
      <c r="G28" s="16"/>
    </row>
    <row r="29" spans="1:7" x14ac:dyDescent="0.35">
      <c r="A29" s="21">
        <v>23</v>
      </c>
      <c r="E29" s="8">
        <v>0</v>
      </c>
      <c r="F29" s="22">
        <v>0</v>
      </c>
      <c r="G29" s="16"/>
    </row>
    <row r="30" spans="1:7" x14ac:dyDescent="0.35">
      <c r="A30" s="21">
        <v>24</v>
      </c>
      <c r="E30" s="8">
        <v>0</v>
      </c>
      <c r="F30" s="22">
        <v>0</v>
      </c>
      <c r="G30" s="16"/>
    </row>
    <row r="31" spans="1:7" x14ac:dyDescent="0.35">
      <c r="A31" s="21">
        <v>25</v>
      </c>
      <c r="E31" s="8">
        <v>0</v>
      </c>
      <c r="F31" s="22">
        <v>0</v>
      </c>
      <c r="G31" s="16"/>
    </row>
    <row r="32" spans="1:7" x14ac:dyDescent="0.35">
      <c r="A32" s="21">
        <v>26</v>
      </c>
      <c r="E32" s="8">
        <v>0</v>
      </c>
      <c r="F32" s="22">
        <v>0</v>
      </c>
      <c r="G32" s="16"/>
    </row>
    <row r="33" spans="1:7" x14ac:dyDescent="0.35">
      <c r="A33" s="21">
        <v>27</v>
      </c>
      <c r="E33" s="8">
        <v>0</v>
      </c>
      <c r="F33" s="22">
        <v>0</v>
      </c>
      <c r="G33" s="16"/>
    </row>
    <row r="34" spans="1:7" x14ac:dyDescent="0.35">
      <c r="A34" s="21">
        <v>28</v>
      </c>
      <c r="E34" s="8">
        <v>0</v>
      </c>
      <c r="F34" s="22">
        <v>0</v>
      </c>
      <c r="G34" s="16"/>
    </row>
    <row r="35" spans="1:7" x14ac:dyDescent="0.35">
      <c r="A35" s="21">
        <v>29</v>
      </c>
      <c r="E35" s="8">
        <v>0</v>
      </c>
      <c r="F35" s="22">
        <v>0</v>
      </c>
      <c r="G35" s="16"/>
    </row>
    <row r="36" spans="1:7" x14ac:dyDescent="0.35">
      <c r="A36" s="21">
        <v>30</v>
      </c>
      <c r="E36" s="8">
        <v>0</v>
      </c>
      <c r="F36" s="22">
        <v>0</v>
      </c>
      <c r="G36" s="16"/>
    </row>
    <row r="37" spans="1:7" x14ac:dyDescent="0.35">
      <c r="A37" s="21">
        <v>31</v>
      </c>
      <c r="E37" s="8">
        <v>0</v>
      </c>
      <c r="F37" s="22">
        <v>0</v>
      </c>
      <c r="G37" s="16"/>
    </row>
    <row r="38" spans="1:7" x14ac:dyDescent="0.35">
      <c r="A38" s="21">
        <v>32</v>
      </c>
      <c r="E38" s="8">
        <v>0</v>
      </c>
      <c r="F38" s="22">
        <v>0</v>
      </c>
      <c r="G38" s="16"/>
    </row>
    <row r="39" spans="1:7" x14ac:dyDescent="0.35">
      <c r="A39" s="21">
        <v>33</v>
      </c>
      <c r="E39" s="8">
        <v>0</v>
      </c>
      <c r="F39" s="22">
        <v>0</v>
      </c>
      <c r="G39" s="16"/>
    </row>
    <row r="40" spans="1:7" x14ac:dyDescent="0.35">
      <c r="A40" s="21">
        <v>34</v>
      </c>
      <c r="E40" s="8">
        <v>0</v>
      </c>
      <c r="F40" s="22">
        <v>0</v>
      </c>
      <c r="G40" s="16"/>
    </row>
    <row r="41" spans="1:7" x14ac:dyDescent="0.35">
      <c r="A41" s="21">
        <v>35</v>
      </c>
      <c r="E41" s="8">
        <v>0</v>
      </c>
      <c r="F41" s="22">
        <v>0</v>
      </c>
      <c r="G41" s="16"/>
    </row>
    <row r="42" spans="1:7" x14ac:dyDescent="0.35">
      <c r="A42" s="21">
        <v>36</v>
      </c>
      <c r="E42" s="8">
        <v>0</v>
      </c>
      <c r="F42" s="22">
        <v>0</v>
      </c>
      <c r="G42" s="16"/>
    </row>
    <row r="43" spans="1:7" x14ac:dyDescent="0.35">
      <c r="A43" s="21">
        <v>37</v>
      </c>
      <c r="E43" s="8">
        <v>0</v>
      </c>
      <c r="F43" s="22">
        <v>0</v>
      </c>
      <c r="G43" s="16"/>
    </row>
    <row r="44" spans="1:7" x14ac:dyDescent="0.35">
      <c r="A44" s="21">
        <v>38</v>
      </c>
      <c r="E44" s="8">
        <v>0</v>
      </c>
      <c r="F44" s="22">
        <v>0</v>
      </c>
      <c r="G44" s="16"/>
    </row>
    <row r="45" spans="1:7" x14ac:dyDescent="0.35">
      <c r="A45" s="21">
        <v>39</v>
      </c>
      <c r="E45" s="8">
        <v>0</v>
      </c>
      <c r="F45" s="22">
        <v>0</v>
      </c>
      <c r="G45" s="16"/>
    </row>
    <row r="46" spans="1:7" x14ac:dyDescent="0.35">
      <c r="A46" s="21">
        <v>40</v>
      </c>
      <c r="E46" s="8">
        <v>0</v>
      </c>
      <c r="F46" s="22">
        <v>0</v>
      </c>
      <c r="G46" s="16"/>
    </row>
    <row r="47" spans="1:7" x14ac:dyDescent="0.35">
      <c r="A47" s="21">
        <v>41</v>
      </c>
      <c r="E47" s="8">
        <v>0</v>
      </c>
      <c r="F47" s="22">
        <v>0</v>
      </c>
      <c r="G47" s="16"/>
    </row>
    <row r="48" spans="1:7" x14ac:dyDescent="0.35">
      <c r="A48" s="21">
        <v>42</v>
      </c>
      <c r="E48" s="8">
        <v>0</v>
      </c>
      <c r="F48" s="22">
        <v>0</v>
      </c>
      <c r="G48" s="16"/>
    </row>
    <row r="49" spans="1:7" x14ac:dyDescent="0.35">
      <c r="A49" s="21">
        <v>43</v>
      </c>
      <c r="E49" s="8">
        <v>0</v>
      </c>
      <c r="F49" s="22">
        <v>0</v>
      </c>
      <c r="G49" s="16"/>
    </row>
    <row r="50" spans="1:7" x14ac:dyDescent="0.35">
      <c r="A50" s="21">
        <v>44</v>
      </c>
      <c r="E50" s="8">
        <v>0</v>
      </c>
      <c r="F50" s="22">
        <v>0</v>
      </c>
      <c r="G50" s="16"/>
    </row>
    <row r="51" spans="1:7" x14ac:dyDescent="0.35">
      <c r="A51" s="21">
        <v>45</v>
      </c>
      <c r="E51" s="8">
        <v>0</v>
      </c>
      <c r="F51" s="22">
        <v>0</v>
      </c>
      <c r="G51" s="16"/>
    </row>
    <row r="52" spans="1:7" x14ac:dyDescent="0.35">
      <c r="A52" s="21">
        <v>46</v>
      </c>
      <c r="E52" s="8">
        <v>0</v>
      </c>
      <c r="F52" s="22">
        <v>0</v>
      </c>
      <c r="G52" s="16"/>
    </row>
    <row r="53" spans="1:7" x14ac:dyDescent="0.35">
      <c r="A53" s="21">
        <v>47</v>
      </c>
      <c r="E53" s="8">
        <v>0</v>
      </c>
      <c r="F53" s="22">
        <v>0</v>
      </c>
      <c r="G53" s="16"/>
    </row>
    <row r="54" spans="1:7" x14ac:dyDescent="0.35">
      <c r="A54" s="21">
        <v>48</v>
      </c>
      <c r="E54" s="8">
        <v>0</v>
      </c>
      <c r="F54" s="22">
        <v>0</v>
      </c>
      <c r="G54" s="16"/>
    </row>
    <row r="55" spans="1:7" x14ac:dyDescent="0.35">
      <c r="A55" s="21">
        <v>49</v>
      </c>
      <c r="E55" s="8">
        <v>0</v>
      </c>
      <c r="F55" s="22">
        <v>0</v>
      </c>
      <c r="G55" s="16"/>
    </row>
    <row r="56" spans="1:7" x14ac:dyDescent="0.35">
      <c r="A56" s="21">
        <v>50</v>
      </c>
      <c r="E56" s="8">
        <v>0</v>
      </c>
      <c r="F56" s="22">
        <v>0</v>
      </c>
      <c r="G56" s="16"/>
    </row>
    <row r="57" spans="1:7" x14ac:dyDescent="0.35">
      <c r="A57" s="21">
        <v>51</v>
      </c>
      <c r="E57" s="8">
        <v>0</v>
      </c>
      <c r="F57" s="22">
        <v>0</v>
      </c>
      <c r="G57" s="16"/>
    </row>
    <row r="58" spans="1:7" x14ac:dyDescent="0.35">
      <c r="A58" s="21">
        <v>52</v>
      </c>
      <c r="E58" s="8">
        <v>0</v>
      </c>
      <c r="F58" s="22">
        <v>0</v>
      </c>
      <c r="G58" s="16"/>
    </row>
    <row r="59" spans="1:7" x14ac:dyDescent="0.35">
      <c r="A59" s="21">
        <v>53</v>
      </c>
      <c r="E59" s="8">
        <v>0</v>
      </c>
      <c r="F59" s="22">
        <v>0</v>
      </c>
      <c r="G59" s="16"/>
    </row>
    <row r="60" spans="1:7" x14ac:dyDescent="0.35">
      <c r="A60" s="21">
        <v>54</v>
      </c>
      <c r="E60" s="8">
        <v>0</v>
      </c>
      <c r="F60" s="22">
        <v>0</v>
      </c>
      <c r="G60" s="16"/>
    </row>
    <row r="61" spans="1:7" x14ac:dyDescent="0.35">
      <c r="A61" s="21">
        <v>55</v>
      </c>
      <c r="E61" s="8">
        <v>0</v>
      </c>
      <c r="F61" s="22">
        <v>0</v>
      </c>
      <c r="G61" s="16"/>
    </row>
    <row r="62" spans="1:7" x14ac:dyDescent="0.35">
      <c r="A62" s="21">
        <v>56</v>
      </c>
      <c r="E62" s="8">
        <v>0</v>
      </c>
      <c r="F62" s="22">
        <v>0</v>
      </c>
      <c r="G62" s="16"/>
    </row>
    <row r="63" spans="1:7" x14ac:dyDescent="0.35">
      <c r="A63" s="21">
        <v>57</v>
      </c>
      <c r="E63" s="8">
        <v>0</v>
      </c>
      <c r="F63" s="22">
        <v>0</v>
      </c>
      <c r="G63" s="16"/>
    </row>
    <row r="64" spans="1:7" x14ac:dyDescent="0.35">
      <c r="A64" s="21">
        <v>58</v>
      </c>
      <c r="E64" s="8">
        <v>0</v>
      </c>
      <c r="F64" s="22">
        <v>0</v>
      </c>
      <c r="G64" s="16"/>
    </row>
    <row r="65" spans="1:7" x14ac:dyDescent="0.35">
      <c r="A65" s="21">
        <v>59</v>
      </c>
      <c r="E65" s="8">
        <v>0</v>
      </c>
      <c r="F65" s="22">
        <v>0</v>
      </c>
      <c r="G65" s="16"/>
    </row>
    <row r="66" spans="1:7" x14ac:dyDescent="0.35">
      <c r="A66" s="21">
        <v>60</v>
      </c>
      <c r="E66" s="8">
        <v>0</v>
      </c>
      <c r="F66" s="22">
        <v>0</v>
      </c>
      <c r="G66" s="16"/>
    </row>
    <row r="67" spans="1:7" x14ac:dyDescent="0.35">
      <c r="A67" s="21">
        <v>61</v>
      </c>
      <c r="E67" s="8">
        <v>0</v>
      </c>
      <c r="F67" s="22">
        <v>0</v>
      </c>
      <c r="G67" s="16"/>
    </row>
    <row r="68" spans="1:7" x14ac:dyDescent="0.35">
      <c r="A68" s="21">
        <v>62</v>
      </c>
      <c r="E68" s="8">
        <v>0</v>
      </c>
      <c r="F68" s="22">
        <v>0</v>
      </c>
      <c r="G68" s="16"/>
    </row>
    <row r="69" spans="1:7" x14ac:dyDescent="0.35">
      <c r="A69" s="21">
        <v>63</v>
      </c>
      <c r="E69" s="8">
        <v>0</v>
      </c>
      <c r="F69" s="22">
        <v>0</v>
      </c>
      <c r="G69" s="16"/>
    </row>
    <row r="70" spans="1:7" x14ac:dyDescent="0.35">
      <c r="A70" s="21">
        <v>64</v>
      </c>
      <c r="E70" s="8">
        <v>0</v>
      </c>
      <c r="F70" s="22">
        <v>0</v>
      </c>
      <c r="G70" s="16"/>
    </row>
    <row r="71" spans="1:7" x14ac:dyDescent="0.35">
      <c r="A71" s="21">
        <v>65</v>
      </c>
      <c r="E71" s="8">
        <v>0</v>
      </c>
      <c r="F71" s="22">
        <v>0</v>
      </c>
      <c r="G71" s="16"/>
    </row>
    <row r="72" spans="1:7" x14ac:dyDescent="0.35">
      <c r="A72" s="21">
        <v>66</v>
      </c>
      <c r="E72" s="8">
        <v>0</v>
      </c>
      <c r="F72" s="22">
        <v>0</v>
      </c>
      <c r="G72" s="16"/>
    </row>
    <row r="73" spans="1:7" x14ac:dyDescent="0.35">
      <c r="A73" s="21">
        <v>67</v>
      </c>
      <c r="E73" s="8">
        <v>0</v>
      </c>
      <c r="F73" s="22">
        <v>0</v>
      </c>
      <c r="G73" s="16"/>
    </row>
    <row r="74" spans="1:7" x14ac:dyDescent="0.35">
      <c r="A74" s="21">
        <v>68</v>
      </c>
      <c r="E74" s="8">
        <v>0</v>
      </c>
      <c r="F74" s="22">
        <v>0</v>
      </c>
      <c r="G74" s="16"/>
    </row>
    <row r="75" spans="1:7" x14ac:dyDescent="0.35">
      <c r="A75" s="21">
        <v>69</v>
      </c>
      <c r="E75" s="8">
        <v>0</v>
      </c>
      <c r="F75" s="22">
        <v>0</v>
      </c>
      <c r="G75" s="16"/>
    </row>
    <row r="76" spans="1:7" x14ac:dyDescent="0.35">
      <c r="A76" s="21">
        <v>70</v>
      </c>
      <c r="E76" s="8">
        <v>0</v>
      </c>
      <c r="F76" s="22">
        <v>0</v>
      </c>
      <c r="G76" s="16"/>
    </row>
    <row r="77" spans="1:7" x14ac:dyDescent="0.35">
      <c r="A77" s="21">
        <v>71</v>
      </c>
      <c r="E77" s="8">
        <v>0</v>
      </c>
      <c r="F77" s="22">
        <v>0</v>
      </c>
      <c r="G77" s="16"/>
    </row>
    <row r="78" spans="1:7" x14ac:dyDescent="0.35">
      <c r="A78" s="21">
        <v>72</v>
      </c>
      <c r="E78" s="8">
        <v>0</v>
      </c>
      <c r="F78" s="22">
        <v>0</v>
      </c>
      <c r="G78" s="16"/>
    </row>
    <row r="79" spans="1:7" x14ac:dyDescent="0.35">
      <c r="A79" s="21">
        <v>73</v>
      </c>
      <c r="E79" s="8">
        <v>0</v>
      </c>
      <c r="F79" s="22">
        <v>0</v>
      </c>
      <c r="G79" s="16"/>
    </row>
    <row r="80" spans="1:7" x14ac:dyDescent="0.35">
      <c r="A80" s="21">
        <v>74</v>
      </c>
      <c r="E80" s="8">
        <v>0</v>
      </c>
      <c r="F80" s="22">
        <v>0</v>
      </c>
      <c r="G80" s="16"/>
    </row>
    <row r="81" spans="1:7" x14ac:dyDescent="0.35">
      <c r="A81" s="21">
        <v>75</v>
      </c>
      <c r="E81" s="8">
        <v>0</v>
      </c>
      <c r="F81" s="22">
        <v>0</v>
      </c>
      <c r="G81" s="16"/>
    </row>
    <row r="82" spans="1:7" x14ac:dyDescent="0.35">
      <c r="A82" s="21">
        <v>76</v>
      </c>
      <c r="E82" s="8">
        <v>0</v>
      </c>
      <c r="F82" s="22">
        <v>0</v>
      </c>
      <c r="G82" s="16"/>
    </row>
    <row r="83" spans="1:7" x14ac:dyDescent="0.35">
      <c r="A83" s="21">
        <v>77</v>
      </c>
      <c r="E83" s="8">
        <v>0</v>
      </c>
      <c r="F83" s="22">
        <v>0</v>
      </c>
      <c r="G83" s="16"/>
    </row>
    <row r="84" spans="1:7" x14ac:dyDescent="0.35">
      <c r="A84" s="21">
        <v>78</v>
      </c>
      <c r="E84" s="8">
        <v>0</v>
      </c>
      <c r="F84" s="22">
        <v>0</v>
      </c>
      <c r="G84" s="16"/>
    </row>
    <row r="85" spans="1:7" x14ac:dyDescent="0.35">
      <c r="A85" s="21">
        <v>79</v>
      </c>
      <c r="E85" s="8">
        <v>0</v>
      </c>
      <c r="F85" s="22">
        <v>0</v>
      </c>
      <c r="G85" s="16"/>
    </row>
    <row r="86" spans="1:7" x14ac:dyDescent="0.35">
      <c r="A86" s="21">
        <v>80</v>
      </c>
      <c r="E86" s="8">
        <v>0</v>
      </c>
      <c r="F86" s="22">
        <v>0</v>
      </c>
      <c r="G86" s="16"/>
    </row>
    <row r="87" spans="1:7" x14ac:dyDescent="0.35">
      <c r="A87" s="21">
        <v>81</v>
      </c>
      <c r="E87" s="8">
        <v>0</v>
      </c>
      <c r="F87" s="22">
        <v>0</v>
      </c>
      <c r="G87" s="16"/>
    </row>
    <row r="88" spans="1:7" x14ac:dyDescent="0.35">
      <c r="A88" s="21">
        <v>82</v>
      </c>
      <c r="E88" s="8">
        <v>0</v>
      </c>
      <c r="F88" s="22">
        <v>0</v>
      </c>
      <c r="G88" s="16"/>
    </row>
    <row r="89" spans="1:7" x14ac:dyDescent="0.35">
      <c r="A89" s="21">
        <v>83</v>
      </c>
      <c r="E89" s="8">
        <v>0</v>
      </c>
      <c r="F89" s="22">
        <v>0</v>
      </c>
      <c r="G89" s="16"/>
    </row>
    <row r="90" spans="1:7" x14ac:dyDescent="0.35">
      <c r="A90" s="21">
        <v>84</v>
      </c>
      <c r="E90" s="8">
        <v>0</v>
      </c>
      <c r="F90" s="22">
        <v>0</v>
      </c>
      <c r="G90" s="16"/>
    </row>
    <row r="91" spans="1:7" x14ac:dyDescent="0.35">
      <c r="A91" s="21">
        <v>85</v>
      </c>
      <c r="E91" s="8">
        <v>0</v>
      </c>
      <c r="F91" s="22">
        <v>0</v>
      </c>
      <c r="G91" s="16"/>
    </row>
    <row r="92" spans="1:7" x14ac:dyDescent="0.35">
      <c r="A92" s="21">
        <v>86</v>
      </c>
      <c r="E92" s="8">
        <v>0</v>
      </c>
      <c r="F92" s="22">
        <v>0</v>
      </c>
      <c r="G92" s="16"/>
    </row>
    <row r="93" spans="1:7" x14ac:dyDescent="0.35">
      <c r="A93" s="21">
        <v>87</v>
      </c>
      <c r="E93" s="8">
        <v>0</v>
      </c>
      <c r="F93" s="22">
        <v>0</v>
      </c>
      <c r="G93" s="16"/>
    </row>
    <row r="94" spans="1:7" x14ac:dyDescent="0.35">
      <c r="A94" s="21">
        <v>88</v>
      </c>
      <c r="E94" s="8">
        <v>0</v>
      </c>
      <c r="F94" s="22">
        <v>0</v>
      </c>
      <c r="G94" s="16"/>
    </row>
    <row r="95" spans="1:7" x14ac:dyDescent="0.35">
      <c r="A95" s="21">
        <v>89</v>
      </c>
      <c r="E95" s="8">
        <v>0</v>
      </c>
      <c r="F95" s="22">
        <v>0</v>
      </c>
      <c r="G95" s="16"/>
    </row>
    <row r="96" spans="1:7" x14ac:dyDescent="0.35">
      <c r="A96" s="21">
        <v>90</v>
      </c>
      <c r="E96" s="8">
        <v>0</v>
      </c>
      <c r="F96" s="22">
        <v>0</v>
      </c>
      <c r="G96" s="16"/>
    </row>
    <row r="97" spans="1:7" x14ac:dyDescent="0.35">
      <c r="A97" s="21">
        <v>91</v>
      </c>
      <c r="E97" s="8">
        <v>0</v>
      </c>
      <c r="F97" s="22">
        <v>0</v>
      </c>
      <c r="G97" s="16"/>
    </row>
    <row r="98" spans="1:7" x14ac:dyDescent="0.35">
      <c r="A98" s="21">
        <v>92</v>
      </c>
      <c r="E98" s="8">
        <v>0</v>
      </c>
      <c r="F98" s="22">
        <v>0</v>
      </c>
      <c r="G98" s="16"/>
    </row>
    <row r="99" spans="1:7" x14ac:dyDescent="0.35">
      <c r="A99" s="21">
        <v>93</v>
      </c>
      <c r="E99" s="8">
        <v>0</v>
      </c>
      <c r="F99" s="22">
        <v>0</v>
      </c>
      <c r="G99" s="16"/>
    </row>
    <row r="100" spans="1:7" x14ac:dyDescent="0.35">
      <c r="A100" s="21">
        <v>94</v>
      </c>
      <c r="E100" s="8">
        <v>0</v>
      </c>
      <c r="F100" s="22">
        <v>0</v>
      </c>
      <c r="G100" s="16"/>
    </row>
    <row r="101" spans="1:7" x14ac:dyDescent="0.35">
      <c r="A101" s="21">
        <v>95</v>
      </c>
      <c r="E101" s="8">
        <v>0</v>
      </c>
      <c r="F101" s="22">
        <v>0</v>
      </c>
      <c r="G101" s="16"/>
    </row>
    <row r="102" spans="1:7" x14ac:dyDescent="0.35">
      <c r="A102" s="21">
        <v>96</v>
      </c>
      <c r="E102" s="8">
        <v>0</v>
      </c>
      <c r="F102" s="22">
        <v>0</v>
      </c>
      <c r="G102" s="16"/>
    </row>
    <row r="103" spans="1:7" x14ac:dyDescent="0.35">
      <c r="A103" s="21">
        <v>97</v>
      </c>
      <c r="E103" s="8">
        <v>0</v>
      </c>
      <c r="F103" s="22">
        <v>0</v>
      </c>
      <c r="G103" s="16"/>
    </row>
    <row r="104" spans="1:7" x14ac:dyDescent="0.35">
      <c r="A104" s="21">
        <v>98</v>
      </c>
      <c r="E104" s="8">
        <v>0</v>
      </c>
      <c r="F104" s="22">
        <v>0</v>
      </c>
      <c r="G104" s="16"/>
    </row>
    <row r="105" spans="1:7" x14ac:dyDescent="0.35">
      <c r="A105" s="21">
        <v>99</v>
      </c>
      <c r="E105" s="8">
        <v>0</v>
      </c>
      <c r="F105" s="22">
        <v>0</v>
      </c>
      <c r="G105" s="16"/>
    </row>
    <row r="106" spans="1:7" x14ac:dyDescent="0.35">
      <c r="A106" s="21">
        <v>100</v>
      </c>
      <c r="E106" s="8">
        <v>0</v>
      </c>
      <c r="F106" s="22">
        <v>0</v>
      </c>
      <c r="G106" s="16"/>
    </row>
    <row r="107" spans="1:7" x14ac:dyDescent="0.35">
      <c r="A107" s="21">
        <v>101</v>
      </c>
      <c r="E107" s="8">
        <v>0</v>
      </c>
      <c r="F107" s="22">
        <v>0</v>
      </c>
      <c r="G107" s="16"/>
    </row>
    <row r="108" spans="1:7" x14ac:dyDescent="0.35">
      <c r="A108" s="21">
        <v>102</v>
      </c>
      <c r="E108" s="8">
        <v>0</v>
      </c>
      <c r="F108" s="22">
        <v>0</v>
      </c>
      <c r="G108" s="16"/>
    </row>
    <row r="109" spans="1:7" x14ac:dyDescent="0.35">
      <c r="A109" s="21">
        <v>103</v>
      </c>
      <c r="E109" s="8">
        <v>0</v>
      </c>
      <c r="F109" s="22">
        <v>0</v>
      </c>
      <c r="G109" s="16"/>
    </row>
    <row r="110" spans="1:7" x14ac:dyDescent="0.35">
      <c r="A110" s="21">
        <v>104</v>
      </c>
      <c r="E110" s="8">
        <v>0</v>
      </c>
      <c r="F110" s="22">
        <v>0</v>
      </c>
      <c r="G110" s="16"/>
    </row>
    <row r="111" spans="1:7" x14ac:dyDescent="0.35">
      <c r="A111" s="21">
        <v>105</v>
      </c>
      <c r="E111" s="8">
        <v>0</v>
      </c>
      <c r="F111" s="22">
        <v>0</v>
      </c>
      <c r="G111" s="16"/>
    </row>
    <row r="112" spans="1:7" x14ac:dyDescent="0.35">
      <c r="A112" s="21">
        <v>106</v>
      </c>
      <c r="E112" s="8">
        <v>0</v>
      </c>
      <c r="F112" s="22">
        <v>0</v>
      </c>
      <c r="G112" s="16"/>
    </row>
    <row r="113" spans="1:7" x14ac:dyDescent="0.35">
      <c r="A113" s="21">
        <v>107</v>
      </c>
      <c r="E113" s="8">
        <v>0</v>
      </c>
      <c r="F113" s="22">
        <v>0</v>
      </c>
      <c r="G113" s="16"/>
    </row>
    <row r="114" spans="1:7" x14ac:dyDescent="0.35">
      <c r="A114" s="21">
        <v>108</v>
      </c>
      <c r="E114" s="8">
        <v>0</v>
      </c>
      <c r="F114" s="22">
        <v>0</v>
      </c>
      <c r="G114" s="16"/>
    </row>
    <row r="115" spans="1:7" x14ac:dyDescent="0.35">
      <c r="A115" s="21">
        <v>109</v>
      </c>
      <c r="E115" s="8">
        <v>0</v>
      </c>
      <c r="F115" s="22">
        <v>0</v>
      </c>
      <c r="G115" s="16"/>
    </row>
    <row r="116" spans="1:7" x14ac:dyDescent="0.35">
      <c r="A116" s="21">
        <v>110</v>
      </c>
      <c r="E116" s="8">
        <v>0</v>
      </c>
      <c r="F116" s="22">
        <v>0</v>
      </c>
      <c r="G116" s="16"/>
    </row>
    <row r="117" spans="1:7" x14ac:dyDescent="0.35">
      <c r="A117" s="21">
        <v>111</v>
      </c>
      <c r="E117" s="8">
        <v>0</v>
      </c>
      <c r="F117" s="22">
        <v>0</v>
      </c>
      <c r="G117" s="16"/>
    </row>
    <row r="118" spans="1:7" x14ac:dyDescent="0.35">
      <c r="A118" s="21">
        <v>112</v>
      </c>
      <c r="E118" s="8">
        <v>0</v>
      </c>
      <c r="F118" s="22">
        <v>0</v>
      </c>
      <c r="G118" s="16"/>
    </row>
    <row r="119" spans="1:7" x14ac:dyDescent="0.35">
      <c r="A119" s="21">
        <v>113</v>
      </c>
      <c r="E119" s="8">
        <v>0</v>
      </c>
      <c r="F119" s="22">
        <v>0</v>
      </c>
      <c r="G119" s="16"/>
    </row>
    <row r="120" spans="1:7" x14ac:dyDescent="0.35">
      <c r="A120" s="21">
        <v>114</v>
      </c>
      <c r="E120" s="8">
        <v>0</v>
      </c>
      <c r="F120" s="22">
        <v>0</v>
      </c>
      <c r="G120" s="16"/>
    </row>
    <row r="121" spans="1:7" x14ac:dyDescent="0.35">
      <c r="A121" s="21">
        <v>115</v>
      </c>
      <c r="E121" s="8">
        <v>0</v>
      </c>
      <c r="F121" s="22">
        <v>0</v>
      </c>
      <c r="G121" s="16"/>
    </row>
    <row r="122" spans="1:7" x14ac:dyDescent="0.35">
      <c r="A122" s="21">
        <v>116</v>
      </c>
      <c r="E122" s="8">
        <v>0</v>
      </c>
      <c r="F122" s="22">
        <v>0</v>
      </c>
      <c r="G122" s="16"/>
    </row>
    <row r="123" spans="1:7" x14ac:dyDescent="0.35">
      <c r="A123" s="21">
        <v>117</v>
      </c>
      <c r="E123" s="8">
        <v>0</v>
      </c>
      <c r="F123" s="22">
        <v>0</v>
      </c>
      <c r="G123" s="16"/>
    </row>
    <row r="124" spans="1:7" x14ac:dyDescent="0.35">
      <c r="A124" s="21">
        <v>118</v>
      </c>
      <c r="E124" s="8">
        <v>0</v>
      </c>
      <c r="F124" s="22">
        <v>0</v>
      </c>
      <c r="G124" s="16"/>
    </row>
    <row r="125" spans="1:7" x14ac:dyDescent="0.35">
      <c r="A125" s="21">
        <v>119</v>
      </c>
      <c r="E125" s="8">
        <v>0</v>
      </c>
      <c r="F125" s="22">
        <v>0</v>
      </c>
      <c r="G125" s="16"/>
    </row>
    <row r="126" spans="1:7" x14ac:dyDescent="0.35">
      <c r="A126" s="21">
        <v>120</v>
      </c>
      <c r="E126" s="8">
        <v>0</v>
      </c>
      <c r="F126" s="22">
        <v>0</v>
      </c>
      <c r="G126" s="16"/>
    </row>
    <row r="127" spans="1:7" x14ac:dyDescent="0.35">
      <c r="A127" s="21">
        <v>121</v>
      </c>
      <c r="E127" s="8">
        <v>0</v>
      </c>
      <c r="F127" s="22">
        <v>0</v>
      </c>
      <c r="G127" s="16"/>
    </row>
    <row r="128" spans="1:7" x14ac:dyDescent="0.35">
      <c r="A128" s="21">
        <v>122</v>
      </c>
      <c r="E128" s="8">
        <v>0</v>
      </c>
      <c r="F128" s="22">
        <v>0</v>
      </c>
      <c r="G128" s="16"/>
    </row>
    <row r="129" spans="1:7" x14ac:dyDescent="0.35">
      <c r="A129" s="21">
        <v>123</v>
      </c>
      <c r="E129" s="8">
        <v>0</v>
      </c>
      <c r="F129" s="22">
        <v>0</v>
      </c>
      <c r="G129" s="16"/>
    </row>
    <row r="130" spans="1:7" x14ac:dyDescent="0.35">
      <c r="A130" s="21">
        <v>124</v>
      </c>
      <c r="E130" s="8">
        <v>0</v>
      </c>
      <c r="F130" s="22">
        <v>0</v>
      </c>
      <c r="G130" s="16"/>
    </row>
    <row r="131" spans="1:7" x14ac:dyDescent="0.35">
      <c r="A131" s="21">
        <v>125</v>
      </c>
      <c r="E131" s="8">
        <v>0</v>
      </c>
      <c r="F131" s="22">
        <v>0</v>
      </c>
      <c r="G131" s="16"/>
    </row>
    <row r="132" spans="1:7" x14ac:dyDescent="0.35">
      <c r="A132" s="21">
        <v>126</v>
      </c>
      <c r="E132" s="8">
        <v>0</v>
      </c>
      <c r="F132" s="22">
        <v>0</v>
      </c>
      <c r="G132" s="16"/>
    </row>
    <row r="133" spans="1:7" x14ac:dyDescent="0.35">
      <c r="A133" s="21">
        <v>127</v>
      </c>
      <c r="E133" s="8">
        <v>0</v>
      </c>
      <c r="F133" s="22">
        <v>0</v>
      </c>
      <c r="G133" s="16"/>
    </row>
    <row r="134" spans="1:7" x14ac:dyDescent="0.35">
      <c r="A134" s="21">
        <v>128</v>
      </c>
      <c r="E134" s="8">
        <v>0</v>
      </c>
      <c r="F134" s="22">
        <v>0</v>
      </c>
      <c r="G134" s="16"/>
    </row>
    <row r="135" spans="1:7" x14ac:dyDescent="0.35">
      <c r="A135" s="21">
        <v>129</v>
      </c>
      <c r="E135" s="8">
        <v>0</v>
      </c>
      <c r="F135" s="22">
        <v>0</v>
      </c>
      <c r="G135" s="16"/>
    </row>
    <row r="136" spans="1:7" x14ac:dyDescent="0.35">
      <c r="A136" s="21">
        <v>130</v>
      </c>
      <c r="E136" s="8">
        <v>0</v>
      </c>
      <c r="F136" s="22">
        <v>0</v>
      </c>
      <c r="G136" s="16"/>
    </row>
    <row r="137" spans="1:7" x14ac:dyDescent="0.35">
      <c r="A137" s="21">
        <v>131</v>
      </c>
      <c r="E137" s="8">
        <v>0</v>
      </c>
      <c r="F137" s="22">
        <v>0</v>
      </c>
      <c r="G137" s="16"/>
    </row>
    <row r="138" spans="1:7" x14ac:dyDescent="0.35">
      <c r="A138" s="21">
        <v>132</v>
      </c>
      <c r="E138" s="8">
        <v>0</v>
      </c>
      <c r="F138" s="22">
        <v>0</v>
      </c>
      <c r="G138" s="16"/>
    </row>
    <row r="139" spans="1:7" x14ac:dyDescent="0.35">
      <c r="A139" s="21">
        <v>133</v>
      </c>
      <c r="E139" s="8">
        <v>0</v>
      </c>
      <c r="F139" s="22">
        <v>0</v>
      </c>
      <c r="G139" s="16"/>
    </row>
    <row r="140" spans="1:7" x14ac:dyDescent="0.35">
      <c r="A140" s="21">
        <v>134</v>
      </c>
      <c r="E140" s="8">
        <v>0</v>
      </c>
      <c r="F140" s="22">
        <v>0</v>
      </c>
      <c r="G140" s="16"/>
    </row>
    <row r="141" spans="1:7" x14ac:dyDescent="0.35">
      <c r="A141" s="21">
        <v>135</v>
      </c>
      <c r="E141" s="8">
        <v>0</v>
      </c>
      <c r="F141" s="22">
        <v>0</v>
      </c>
      <c r="G141" s="16"/>
    </row>
    <row r="142" spans="1:7" x14ac:dyDescent="0.35">
      <c r="A142" s="21">
        <v>136</v>
      </c>
      <c r="E142" s="8">
        <v>0</v>
      </c>
      <c r="F142" s="22">
        <v>0</v>
      </c>
      <c r="G142" s="16"/>
    </row>
    <row r="143" spans="1:7" x14ac:dyDescent="0.35">
      <c r="A143" s="21">
        <v>137</v>
      </c>
      <c r="E143" s="8">
        <v>0</v>
      </c>
      <c r="F143" s="22">
        <v>0</v>
      </c>
      <c r="G143" s="16"/>
    </row>
    <row r="144" spans="1:7" x14ac:dyDescent="0.35">
      <c r="A144" s="21">
        <v>138</v>
      </c>
      <c r="E144" s="8">
        <v>0</v>
      </c>
      <c r="F144" s="22">
        <v>0</v>
      </c>
      <c r="G144" s="16"/>
    </row>
    <row r="145" spans="1:7" x14ac:dyDescent="0.35">
      <c r="A145" s="21">
        <v>139</v>
      </c>
      <c r="E145" s="8">
        <v>0</v>
      </c>
      <c r="F145" s="22">
        <v>0</v>
      </c>
      <c r="G145" s="16"/>
    </row>
    <row r="146" spans="1:7" x14ac:dyDescent="0.35">
      <c r="A146" s="21">
        <v>140</v>
      </c>
      <c r="E146" s="8">
        <v>0</v>
      </c>
      <c r="F146" s="22">
        <v>0</v>
      </c>
      <c r="G146" s="16"/>
    </row>
    <row r="147" spans="1:7" x14ac:dyDescent="0.35">
      <c r="A147" s="21">
        <v>141</v>
      </c>
      <c r="E147" s="8">
        <v>0</v>
      </c>
      <c r="F147" s="22">
        <v>0</v>
      </c>
      <c r="G147" s="16"/>
    </row>
    <row r="148" spans="1:7" x14ac:dyDescent="0.35">
      <c r="A148" s="21">
        <v>142</v>
      </c>
      <c r="E148" s="8">
        <v>0</v>
      </c>
      <c r="F148" s="22">
        <v>0</v>
      </c>
      <c r="G148" s="16"/>
    </row>
    <row r="149" spans="1:7" x14ac:dyDescent="0.35">
      <c r="A149" s="21">
        <v>143</v>
      </c>
      <c r="E149" s="8">
        <v>0</v>
      </c>
      <c r="F149" s="22">
        <v>0</v>
      </c>
      <c r="G149" s="16"/>
    </row>
    <row r="150" spans="1:7" x14ac:dyDescent="0.35">
      <c r="A150" s="21">
        <v>144</v>
      </c>
      <c r="E150" s="8">
        <v>0</v>
      </c>
      <c r="F150" s="22">
        <v>0</v>
      </c>
      <c r="G150" s="16"/>
    </row>
    <row r="151" spans="1:7" x14ac:dyDescent="0.35">
      <c r="A151" s="21">
        <v>145</v>
      </c>
      <c r="E151" s="8">
        <v>0</v>
      </c>
      <c r="F151" s="22">
        <v>0</v>
      </c>
      <c r="G151" s="16"/>
    </row>
    <row r="152" spans="1:7" x14ac:dyDescent="0.35">
      <c r="A152" s="21">
        <v>146</v>
      </c>
      <c r="E152" s="8">
        <v>0</v>
      </c>
      <c r="F152" s="22">
        <v>0</v>
      </c>
      <c r="G152" s="16"/>
    </row>
    <row r="153" spans="1:7" x14ac:dyDescent="0.35">
      <c r="A153" s="21">
        <v>147</v>
      </c>
      <c r="E153" s="8">
        <v>0</v>
      </c>
      <c r="F153" s="22">
        <v>0</v>
      </c>
      <c r="G153" s="16"/>
    </row>
    <row r="154" spans="1:7" x14ac:dyDescent="0.35">
      <c r="A154" s="21">
        <v>148</v>
      </c>
      <c r="E154" s="8">
        <v>0</v>
      </c>
      <c r="F154" s="22">
        <v>0</v>
      </c>
      <c r="G154" s="16"/>
    </row>
    <row r="155" spans="1:7" x14ac:dyDescent="0.35">
      <c r="A155" s="21">
        <v>149</v>
      </c>
      <c r="E155" s="8">
        <v>0</v>
      </c>
      <c r="F155" s="22">
        <v>0</v>
      </c>
      <c r="G155" s="16"/>
    </row>
    <row r="156" spans="1:7" x14ac:dyDescent="0.35">
      <c r="A156" s="21">
        <v>150</v>
      </c>
      <c r="E156" s="8">
        <v>0</v>
      </c>
      <c r="F156" s="22">
        <v>0</v>
      </c>
      <c r="G156" s="16"/>
    </row>
    <row r="157" spans="1:7" x14ac:dyDescent="0.35">
      <c r="A157" s="21">
        <v>151</v>
      </c>
      <c r="E157" s="8">
        <v>0</v>
      </c>
      <c r="F157" s="22">
        <v>0</v>
      </c>
      <c r="G157" s="16"/>
    </row>
    <row r="158" spans="1:7" x14ac:dyDescent="0.35">
      <c r="A158" s="21">
        <v>152</v>
      </c>
      <c r="E158" s="8">
        <v>0</v>
      </c>
      <c r="F158" s="22">
        <v>0</v>
      </c>
      <c r="G158" s="16"/>
    </row>
    <row r="159" spans="1:7" x14ac:dyDescent="0.35">
      <c r="A159" s="21">
        <v>153</v>
      </c>
      <c r="E159" s="8">
        <v>0</v>
      </c>
      <c r="F159" s="22">
        <v>0</v>
      </c>
      <c r="G159" s="16"/>
    </row>
    <row r="160" spans="1:7" x14ac:dyDescent="0.35">
      <c r="A160" s="21">
        <v>154</v>
      </c>
      <c r="E160" s="8">
        <v>0</v>
      </c>
      <c r="F160" s="22">
        <v>0</v>
      </c>
      <c r="G160" s="16"/>
    </row>
    <row r="161" spans="1:7" x14ac:dyDescent="0.35">
      <c r="A161" s="21">
        <v>155</v>
      </c>
      <c r="E161" s="8">
        <v>0</v>
      </c>
      <c r="F161" s="22">
        <v>0</v>
      </c>
      <c r="G161" s="16"/>
    </row>
    <row r="162" spans="1:7" x14ac:dyDescent="0.35">
      <c r="A162" s="21">
        <v>156</v>
      </c>
      <c r="E162" s="8">
        <v>0</v>
      </c>
      <c r="F162" s="22">
        <v>0</v>
      </c>
      <c r="G162" s="16"/>
    </row>
    <row r="163" spans="1:7" x14ac:dyDescent="0.35">
      <c r="A163" s="21">
        <v>157</v>
      </c>
      <c r="E163" s="8">
        <v>0</v>
      </c>
      <c r="F163" s="22">
        <v>0</v>
      </c>
      <c r="G163" s="16"/>
    </row>
    <row r="164" spans="1:7" x14ac:dyDescent="0.35">
      <c r="A164" s="21">
        <v>158</v>
      </c>
      <c r="E164" s="8">
        <v>0</v>
      </c>
      <c r="F164" s="22">
        <v>0</v>
      </c>
      <c r="G164" s="16"/>
    </row>
    <row r="165" spans="1:7" x14ac:dyDescent="0.35">
      <c r="A165" s="21">
        <v>159</v>
      </c>
      <c r="E165" s="8">
        <v>0</v>
      </c>
      <c r="F165" s="22">
        <v>0</v>
      </c>
      <c r="G165" s="16"/>
    </row>
    <row r="166" spans="1:7" x14ac:dyDescent="0.35">
      <c r="A166" s="21">
        <v>160</v>
      </c>
      <c r="E166" s="8">
        <v>0</v>
      </c>
      <c r="F166" s="22">
        <v>0</v>
      </c>
      <c r="G166" s="16"/>
    </row>
    <row r="167" spans="1:7" x14ac:dyDescent="0.35">
      <c r="A167" s="21">
        <v>161</v>
      </c>
      <c r="E167" s="8">
        <v>0</v>
      </c>
      <c r="F167" s="22">
        <v>0</v>
      </c>
      <c r="G167" s="16"/>
    </row>
    <row r="168" spans="1:7" x14ac:dyDescent="0.35">
      <c r="A168" s="21">
        <v>162</v>
      </c>
      <c r="E168" s="8">
        <v>0</v>
      </c>
      <c r="F168" s="22">
        <v>0</v>
      </c>
      <c r="G168" s="16"/>
    </row>
    <row r="169" spans="1:7" x14ac:dyDescent="0.35">
      <c r="A169" s="21">
        <v>163</v>
      </c>
      <c r="E169" s="8">
        <v>0</v>
      </c>
      <c r="F169" s="22">
        <v>0</v>
      </c>
      <c r="G169" s="16"/>
    </row>
    <row r="170" spans="1:7" x14ac:dyDescent="0.35">
      <c r="A170" s="21">
        <v>164</v>
      </c>
      <c r="E170" s="8">
        <v>0</v>
      </c>
      <c r="F170" s="22">
        <v>0</v>
      </c>
      <c r="G170" s="16"/>
    </row>
    <row r="171" spans="1:7" x14ac:dyDescent="0.35">
      <c r="A171" s="21">
        <v>165</v>
      </c>
      <c r="E171" s="8">
        <v>0</v>
      </c>
      <c r="F171" s="22">
        <v>0</v>
      </c>
      <c r="G171" s="16"/>
    </row>
    <row r="172" spans="1:7" x14ac:dyDescent="0.35">
      <c r="A172" s="21">
        <v>166</v>
      </c>
      <c r="E172" s="8">
        <v>0</v>
      </c>
      <c r="F172" s="22">
        <v>0</v>
      </c>
      <c r="G172" s="16"/>
    </row>
    <row r="173" spans="1:7" x14ac:dyDescent="0.35">
      <c r="A173" s="21">
        <v>167</v>
      </c>
      <c r="E173" s="8">
        <v>0</v>
      </c>
      <c r="F173" s="22">
        <v>0</v>
      </c>
      <c r="G173" s="16"/>
    </row>
    <row r="174" spans="1:7" x14ac:dyDescent="0.35">
      <c r="A174" s="21">
        <v>168</v>
      </c>
      <c r="E174" s="8">
        <v>0</v>
      </c>
      <c r="F174" s="22">
        <v>0</v>
      </c>
      <c r="G174" s="16"/>
    </row>
    <row r="175" spans="1:7" x14ac:dyDescent="0.35">
      <c r="A175" s="21">
        <v>169</v>
      </c>
      <c r="E175" s="8">
        <v>0</v>
      </c>
      <c r="F175" s="22">
        <v>0</v>
      </c>
      <c r="G175" s="16"/>
    </row>
    <row r="176" spans="1:7" x14ac:dyDescent="0.35">
      <c r="A176" s="21">
        <v>170</v>
      </c>
      <c r="E176" s="8">
        <v>0</v>
      </c>
      <c r="F176" s="22">
        <v>0</v>
      </c>
      <c r="G176" s="16"/>
    </row>
    <row r="177" spans="1:7" x14ac:dyDescent="0.35">
      <c r="A177" s="21">
        <v>171</v>
      </c>
      <c r="E177" s="8">
        <v>0</v>
      </c>
      <c r="F177" s="22">
        <v>0</v>
      </c>
      <c r="G177" s="16"/>
    </row>
    <row r="178" spans="1:7" x14ac:dyDescent="0.35">
      <c r="A178" s="21">
        <v>172</v>
      </c>
      <c r="E178" s="8">
        <v>0</v>
      </c>
      <c r="F178" s="22">
        <v>0</v>
      </c>
      <c r="G178" s="16"/>
    </row>
    <row r="179" spans="1:7" x14ac:dyDescent="0.35">
      <c r="A179" s="21">
        <v>173</v>
      </c>
      <c r="E179" s="8">
        <v>0</v>
      </c>
      <c r="F179" s="22">
        <v>0</v>
      </c>
      <c r="G179" s="16"/>
    </row>
    <row r="180" spans="1:7" x14ac:dyDescent="0.35">
      <c r="A180" s="21">
        <v>174</v>
      </c>
      <c r="E180" s="8">
        <v>0</v>
      </c>
      <c r="F180" s="22">
        <v>0</v>
      </c>
      <c r="G180" s="16"/>
    </row>
    <row r="181" spans="1:7" x14ac:dyDescent="0.35">
      <c r="A181" s="21">
        <v>175</v>
      </c>
      <c r="E181" s="8">
        <v>0</v>
      </c>
      <c r="F181" s="22">
        <v>0</v>
      </c>
      <c r="G181" s="16"/>
    </row>
    <row r="182" spans="1:7" x14ac:dyDescent="0.35">
      <c r="A182" s="21">
        <v>176</v>
      </c>
      <c r="E182" s="8">
        <v>0</v>
      </c>
      <c r="F182" s="22">
        <v>0</v>
      </c>
      <c r="G182" s="16"/>
    </row>
    <row r="183" spans="1:7" x14ac:dyDescent="0.35">
      <c r="A183" s="21">
        <v>177</v>
      </c>
      <c r="E183" s="8">
        <v>0</v>
      </c>
      <c r="F183" s="22">
        <v>0</v>
      </c>
      <c r="G183" s="16"/>
    </row>
    <row r="184" spans="1:7" x14ac:dyDescent="0.35">
      <c r="A184" s="21">
        <v>178</v>
      </c>
      <c r="E184" s="8">
        <v>0</v>
      </c>
      <c r="F184" s="22">
        <v>0</v>
      </c>
      <c r="G184" s="16"/>
    </row>
    <row r="185" spans="1:7" x14ac:dyDescent="0.35">
      <c r="A185" s="21">
        <v>179</v>
      </c>
      <c r="E185" s="8">
        <v>0</v>
      </c>
      <c r="F185" s="22">
        <v>0</v>
      </c>
      <c r="G185" s="16"/>
    </row>
    <row r="186" spans="1:7" x14ac:dyDescent="0.35">
      <c r="A186" s="21">
        <v>180</v>
      </c>
      <c r="E186" s="8">
        <v>0</v>
      </c>
      <c r="F186" s="22">
        <v>0</v>
      </c>
      <c r="G186" s="16"/>
    </row>
    <row r="187" spans="1:7" x14ac:dyDescent="0.35">
      <c r="A187" s="21">
        <v>181</v>
      </c>
      <c r="E187" s="8">
        <v>0</v>
      </c>
      <c r="F187" s="22">
        <v>0</v>
      </c>
      <c r="G187" s="16"/>
    </row>
    <row r="188" spans="1:7" x14ac:dyDescent="0.35">
      <c r="A188" s="21">
        <v>182</v>
      </c>
      <c r="E188" s="8">
        <v>0</v>
      </c>
      <c r="F188" s="22">
        <v>0</v>
      </c>
      <c r="G188" s="16"/>
    </row>
    <row r="189" spans="1:7" x14ac:dyDescent="0.35">
      <c r="A189" s="21">
        <v>183</v>
      </c>
      <c r="E189" s="8">
        <v>0</v>
      </c>
      <c r="F189" s="22">
        <v>0</v>
      </c>
      <c r="G189" s="16"/>
    </row>
    <row r="190" spans="1:7" x14ac:dyDescent="0.35">
      <c r="A190" s="21">
        <v>184</v>
      </c>
      <c r="E190" s="8">
        <v>0</v>
      </c>
      <c r="F190" s="22">
        <v>0</v>
      </c>
      <c r="G190" s="16"/>
    </row>
    <row r="191" spans="1:7" x14ac:dyDescent="0.35">
      <c r="A191" s="21">
        <v>185</v>
      </c>
      <c r="E191" s="8">
        <v>0</v>
      </c>
      <c r="F191" s="22">
        <v>0</v>
      </c>
      <c r="G191" s="16"/>
    </row>
    <row r="192" spans="1:7" x14ac:dyDescent="0.35">
      <c r="A192" s="21">
        <v>186</v>
      </c>
      <c r="E192" s="8">
        <v>0</v>
      </c>
      <c r="F192" s="22">
        <v>0</v>
      </c>
      <c r="G192" s="16"/>
    </row>
    <row r="193" spans="1:7" x14ac:dyDescent="0.35">
      <c r="A193" s="21">
        <v>187</v>
      </c>
      <c r="E193" s="8">
        <v>0</v>
      </c>
      <c r="F193" s="22">
        <v>0</v>
      </c>
      <c r="G193" s="16"/>
    </row>
    <row r="194" spans="1:7" x14ac:dyDescent="0.35">
      <c r="A194" s="21">
        <v>188</v>
      </c>
      <c r="E194" s="8">
        <v>0</v>
      </c>
      <c r="F194" s="22">
        <v>0</v>
      </c>
      <c r="G194" s="16"/>
    </row>
    <row r="195" spans="1:7" x14ac:dyDescent="0.35">
      <c r="A195" s="21">
        <v>189</v>
      </c>
      <c r="E195" s="8">
        <v>0</v>
      </c>
      <c r="F195" s="22">
        <v>0</v>
      </c>
      <c r="G195" s="16"/>
    </row>
    <row r="196" spans="1:7" x14ac:dyDescent="0.35">
      <c r="A196" s="21">
        <v>190</v>
      </c>
      <c r="E196" s="8">
        <v>0</v>
      </c>
      <c r="F196" s="22">
        <v>0</v>
      </c>
      <c r="G196" s="16"/>
    </row>
    <row r="197" spans="1:7" x14ac:dyDescent="0.35">
      <c r="A197" s="21">
        <v>191</v>
      </c>
      <c r="E197" s="8">
        <v>0</v>
      </c>
      <c r="F197" s="22">
        <v>0</v>
      </c>
      <c r="G197" s="16"/>
    </row>
    <row r="198" spans="1:7" x14ac:dyDescent="0.35">
      <c r="A198" s="21">
        <v>192</v>
      </c>
      <c r="E198" s="8">
        <v>0</v>
      </c>
      <c r="F198" s="22">
        <v>0</v>
      </c>
      <c r="G198" s="16"/>
    </row>
    <row r="199" spans="1:7" x14ac:dyDescent="0.35">
      <c r="A199" s="21">
        <v>193</v>
      </c>
      <c r="E199" s="8">
        <v>0</v>
      </c>
      <c r="F199" s="22">
        <v>0</v>
      </c>
      <c r="G199" s="16"/>
    </row>
    <row r="200" spans="1:7" x14ac:dyDescent="0.35">
      <c r="A200" s="21">
        <v>194</v>
      </c>
      <c r="E200" s="8">
        <v>0</v>
      </c>
      <c r="F200" s="22">
        <v>0</v>
      </c>
      <c r="G200" s="16"/>
    </row>
    <row r="201" spans="1:7" x14ac:dyDescent="0.35">
      <c r="A201" s="21">
        <v>195</v>
      </c>
      <c r="E201" s="8">
        <v>0</v>
      </c>
      <c r="F201" s="22">
        <v>0</v>
      </c>
      <c r="G201" s="16"/>
    </row>
    <row r="202" spans="1:7" x14ac:dyDescent="0.35">
      <c r="A202" s="21">
        <v>196</v>
      </c>
      <c r="E202" s="8">
        <v>0</v>
      </c>
      <c r="F202" s="22">
        <v>0</v>
      </c>
      <c r="G202" s="16"/>
    </row>
    <row r="203" spans="1:7" x14ac:dyDescent="0.35">
      <c r="A203" s="21">
        <v>197</v>
      </c>
      <c r="E203" s="8">
        <v>0</v>
      </c>
      <c r="F203" s="22">
        <v>0</v>
      </c>
      <c r="G203" s="16"/>
    </row>
    <row r="204" spans="1:7" x14ac:dyDescent="0.35">
      <c r="A204" s="21">
        <v>198</v>
      </c>
      <c r="E204" s="8">
        <v>0</v>
      </c>
      <c r="F204" s="22">
        <v>0</v>
      </c>
      <c r="G204" s="16"/>
    </row>
    <row r="205" spans="1:7" x14ac:dyDescent="0.35">
      <c r="A205" s="21">
        <v>199</v>
      </c>
      <c r="E205" s="8">
        <v>0</v>
      </c>
      <c r="F205" s="22">
        <v>0</v>
      </c>
      <c r="G205" s="16"/>
    </row>
  </sheetData>
  <mergeCells count="2">
    <mergeCell ref="A2:M2"/>
    <mergeCell ref="B3:C3"/>
  </mergeCells>
  <dataValidations count="1">
    <dataValidation type="decimal" operator="lessThanOrEqual" allowBlank="1" showInputMessage="1" showErrorMessage="1" errorTitle="Falsches Vorzeichen" error="Ausgaben müssen negative Beträge sein!_x000a_3.000€ -&gt; - 3.000€" sqref="E7:F205" xr:uid="{0065001D-00FB-4828-AE73-007300A300D8}">
      <formula1>0</formula1>
    </dataValidation>
  </dataValidations>
  <hyperlinks>
    <hyperlink ref="L7" r:id="rId1" xr:uid="{00000000-0004-0000-0400-000000000000}"/>
  </hyperlinks>
  <pageMargins left="0.7" right="0.7" top="0.78740157500000008" bottom="0.78740157500000008" header="0.3" footer="0.3"/>
  <pageSetup paperSize="9" orientation="portrait" horizontalDpi="2147483648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6"/>
  <sheetViews>
    <sheetView workbookViewId="0">
      <selection activeCell="A17" sqref="A17"/>
    </sheetView>
  </sheetViews>
  <sheetFormatPr baseColWidth="10" defaultRowHeight="14.5" x14ac:dyDescent="0.35"/>
  <cols>
    <col min="1" max="1" width="15.54296875" customWidth="1"/>
    <col min="3" max="3" width="19.6328125" customWidth="1"/>
  </cols>
  <sheetData>
    <row r="1" spans="1:13" ht="19.5" x14ac:dyDescent="0.45">
      <c r="A1" s="1" t="s">
        <v>271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35">
      <c r="A2" s="26" t="s">
        <v>25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4" spans="1:13" x14ac:dyDescent="0.35">
      <c r="A4" t="s">
        <v>272</v>
      </c>
      <c r="C4" t="s">
        <v>273</v>
      </c>
    </row>
    <row r="5" spans="1:13" x14ac:dyDescent="0.35">
      <c r="A5" t="s">
        <v>36</v>
      </c>
      <c r="C5" s="23" t="s">
        <v>38</v>
      </c>
    </row>
    <row r="6" spans="1:13" x14ac:dyDescent="0.35">
      <c r="A6" t="s">
        <v>97</v>
      </c>
      <c r="C6" s="24" t="s">
        <v>70</v>
      </c>
    </row>
    <row r="7" spans="1:13" x14ac:dyDescent="0.35">
      <c r="A7" t="s">
        <v>171</v>
      </c>
      <c r="C7" s="24" t="s">
        <v>83</v>
      </c>
    </row>
    <row r="8" spans="1:13" x14ac:dyDescent="0.35">
      <c r="A8" t="s">
        <v>158</v>
      </c>
      <c r="C8" s="24" t="s">
        <v>90</v>
      </c>
    </row>
    <row r="9" spans="1:13" x14ac:dyDescent="0.35">
      <c r="A9" t="s">
        <v>240</v>
      </c>
      <c r="C9" s="23" t="s">
        <v>94</v>
      </c>
    </row>
    <row r="10" spans="1:13" x14ac:dyDescent="0.35">
      <c r="A10" t="s">
        <v>148</v>
      </c>
      <c r="C10" s="24" t="s">
        <v>2</v>
      </c>
    </row>
    <row r="11" spans="1:13" x14ac:dyDescent="0.35">
      <c r="A11" t="s">
        <v>247</v>
      </c>
    </row>
    <row r="12" spans="1:13" x14ac:dyDescent="0.35">
      <c r="A12" t="s">
        <v>178</v>
      </c>
    </row>
    <row r="13" spans="1:13" x14ac:dyDescent="0.35">
      <c r="A13" t="s">
        <v>153</v>
      </c>
    </row>
    <row r="14" spans="1:13" x14ac:dyDescent="0.35">
      <c r="A14" t="s">
        <v>274</v>
      </c>
    </row>
    <row r="15" spans="1:13" x14ac:dyDescent="0.35">
      <c r="A15" t="s">
        <v>275</v>
      </c>
    </row>
    <row r="16" spans="1:13" x14ac:dyDescent="0.35">
      <c r="A16" t="s">
        <v>168</v>
      </c>
    </row>
  </sheetData>
  <mergeCells count="1">
    <mergeCell ref="A2:M2"/>
  </mergeCells>
  <pageMargins left="0.7" right="0.7" top="0.78740157500000008" bottom="0.78740157500000008" header="0.3" footer="0.3"/>
  <pageSetup paperSize="9"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Übersicht</vt:lpstr>
      <vt:lpstr>Finanzplan StuPa</vt:lpstr>
      <vt:lpstr>Ausgaben</vt:lpstr>
      <vt:lpstr>Einnahmen</vt:lpstr>
      <vt:lpstr>Zusatz Deko</vt:lpstr>
      <vt:lpstr>Reference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Dennis Wicknus</cp:lastModifiedBy>
  <cp:revision>1</cp:revision>
  <dcterms:created xsi:type="dcterms:W3CDTF">2024-02-05T21:45:19Z</dcterms:created>
  <dcterms:modified xsi:type="dcterms:W3CDTF">2024-05-27T19:08:27Z</dcterms:modified>
  <cp:category/>
  <cp:contentStatus/>
</cp:coreProperties>
</file>